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 yWindow="65446" windowWidth="20520" windowHeight="11715" activeTab="0"/>
  </bookViews>
  <sheets>
    <sheet name="Форма 3 ФЦП " sheetId="1" r:id="rId1"/>
    <sheet name="Форма 3а ФЦП " sheetId="2" r:id="rId2"/>
  </sheets>
  <definedNames>
    <definedName name="_xlnm._FilterDatabase" localSheetId="0" hidden="1">'Форма 3 ФЦП '!$J$1:$Y$1401</definedName>
    <definedName name="_xlnm.Print_Titles" localSheetId="0">'Форма 3 ФЦП '!$5:$8</definedName>
    <definedName name="_xlnm.Print_Area" localSheetId="0">'Форма 3 ФЦП '!$J$1:$AA$1399</definedName>
    <definedName name="_xlnm.Print_Area" localSheetId="1">'Форма 3а ФЦП '!$A$1:$O$69</definedName>
  </definedNames>
  <calcPr fullCalcOnLoad="1"/>
</workbook>
</file>

<file path=xl/sharedStrings.xml><?xml version="1.0" encoding="utf-8"?>
<sst xmlns="http://schemas.openxmlformats.org/spreadsheetml/2006/main" count="2499" uniqueCount="1439">
  <si>
    <t>в том числе:</t>
  </si>
  <si>
    <t>1.</t>
  </si>
  <si>
    <t>2.</t>
  </si>
  <si>
    <t>№ п/п</t>
  </si>
  <si>
    <t>Форма № 3</t>
  </si>
  <si>
    <t>Наименование строек, объектов, мероприятий по направлению «капитальные вложения»</t>
  </si>
  <si>
    <t>Федеральный бюджет</t>
  </si>
  <si>
    <t>Бюджеты субъектов РФ и местные бюджеты</t>
  </si>
  <si>
    <t>Внебюджетные источники</t>
  </si>
  <si>
    <t>Общий объем финансирования</t>
  </si>
  <si>
    <t>Всего по ФЦП:</t>
  </si>
  <si>
    <t>Бюджетные инвестиции, всего</t>
  </si>
  <si>
    <t>3.</t>
  </si>
  <si>
    <t>Обобщенные показатели
(тыс. рублей)</t>
  </si>
  <si>
    <t>Субсидии в объекты гос. собственности РФ, всего</t>
  </si>
  <si>
    <t>Межбюджетные субсидии субъектам РФ, всего</t>
  </si>
  <si>
    <t>4.</t>
  </si>
  <si>
    <t>Государственный заказчик-координатор Министерство транспорта Российской Федерации</t>
  </si>
  <si>
    <t xml:space="preserve">     в том числе:</t>
  </si>
  <si>
    <t>Субсидии в объекты гос. Собственности РФ, всего</t>
  </si>
  <si>
    <t>Межбюджетные субсидии, всего</t>
  </si>
  <si>
    <t xml:space="preserve">Мга-Гатчина - Веймарн - Ивангород и железнодорожных подходов к портам на Южном берегу Финского залива </t>
  </si>
  <si>
    <t>Комплексная реконструкция участка Трубная -Баскунчак -Аксарайская</t>
  </si>
  <si>
    <t>Строительство дополнительных главных путей и разъездов,  развитие станций на подходах к портам  Юга России</t>
  </si>
  <si>
    <t>тыс. рублей</t>
  </si>
  <si>
    <t>Освоено с начала года за счет всех источников</t>
  </si>
  <si>
    <t>Развитие объектов инфраструктуры морского порта Кавказ (внебюджетные источники)</t>
  </si>
  <si>
    <t>Техническое перевооружение морского порта Посьет (внебюджетные источники)</t>
  </si>
  <si>
    <t>Исполнитель: Щеголева Ксения Александровна
Телефон: (499) 262-49-73; E-mail: shchegoleva@ppp-transport.ru</t>
  </si>
  <si>
    <t>Первый заместитель Министра транспорта 
Российской Федерации                                 ____________________________________</t>
  </si>
  <si>
    <t>Электрификация линий Таманского полуострова</t>
  </si>
  <si>
    <t>Комплексная реконструкция  линий Таманского полуострова</t>
  </si>
  <si>
    <t>Строительство и реконструкция искусственных сооружений</t>
  </si>
  <si>
    <t>Обновление парка моторвагонного подвижного состава</t>
  </si>
  <si>
    <t>Обновление локомотивного парка</t>
  </si>
  <si>
    <t xml:space="preserve">Обеспечение транспортной безопасности железнодорожного транспорта </t>
  </si>
  <si>
    <t>строительство и реконструкция инфраструктуры в морском порту Ванино, Хабаровский край (внебюджетные источники)</t>
  </si>
  <si>
    <t>строительство и реконструкция инфраструктуры в морском порту Ванино, в бухте Мучке, Хабаровский край (внебюджетные источники)</t>
  </si>
  <si>
    <t>Строительство терминала навалочных грузов в морском порту Тамань (внебюджетные источники)</t>
  </si>
  <si>
    <t>Строительство перевалочного комплекса аммиака и минеральных удобрений в морском порту Тамань (внебюджетные источники)</t>
  </si>
  <si>
    <t>Строительство и реконструкция объектов инфраструктуры морского порта Темрюк (внебюджетные источники)</t>
  </si>
  <si>
    <t>Строительство и реконструкция объектов инфраструктуры порта Санкт-Петербург</t>
  </si>
  <si>
    <t>Реконструкция объектов инфраструктуры порта Петропавловск-Камчатский</t>
  </si>
  <si>
    <t>реконструкция объектов инфраструктуры порта Петропавловск-Камчатский (внебюджетные источники)</t>
  </si>
  <si>
    <t>Нефтяной терминал "Таналау" (внебюджетные источники)</t>
  </si>
  <si>
    <t>Строительство специализированных портовых терминалов и объектов инфраструктуры порта Азов (внебюджетные источники)</t>
  </si>
  <si>
    <t>Форма № 3а</t>
  </si>
  <si>
    <t>(наименование федеральной целевой программы, государственный заказчик-координатор (государственный заказчик)</t>
  </si>
  <si>
    <t>(тыс. рублей)</t>
  </si>
  <si>
    <t>1.1.</t>
  </si>
  <si>
    <t>Первый заместитель Министра 
транспорта Российской Федерации         ___________________</t>
  </si>
  <si>
    <t>Исполнитель: Щеголева Ксения Александровна
Телефон: (499) 262-49-73; 
E-mail: shchegoleva@ppp-transport.ru</t>
  </si>
  <si>
    <t>1.2</t>
  </si>
  <si>
    <t xml:space="preserve">Обновление парка грузовых вагонов  </t>
  </si>
  <si>
    <t>1.2.</t>
  </si>
  <si>
    <t>Инвестор проекта – ООО «ГАЗПРОМНЕФТЬ-ЯМАЛ» («Газпром нефть» ПАО)</t>
  </si>
  <si>
    <t xml:space="preserve">Реконструкция и развитие аэродрома международного  аэропорта Шереметьево, 1-я очередь реконструкции, Московская область
</t>
  </si>
  <si>
    <t xml:space="preserve">Вторая очередь реконструкции аэропорта Шереметьево, Московская область
</t>
  </si>
  <si>
    <t>1.3.</t>
  </si>
  <si>
    <t xml:space="preserve">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
</t>
  </si>
  <si>
    <t>1.4.</t>
  </si>
  <si>
    <t xml:space="preserve">Реконструкция и развитие аэропорта "Домодедово". Объекты федеральной собственности (первая и вторая очередь строительства), Московская область  
</t>
  </si>
  <si>
    <t>1.5.</t>
  </si>
  <si>
    <t xml:space="preserve">Реконструкция второй летной зоны аэропорта "Домодедово",  Московская область   
</t>
  </si>
  <si>
    <t>1.6.</t>
  </si>
  <si>
    <t>1.7.</t>
  </si>
  <si>
    <t>1.8.</t>
  </si>
  <si>
    <t>1.9.</t>
  </si>
  <si>
    <t>1.10.</t>
  </si>
  <si>
    <t>1.11.</t>
  </si>
  <si>
    <t>Реконструкция (восстановление) аэродромных покрытий в аэропорту "Кольцово", г.Екатеринбург, Свердловская область" (II очередь)</t>
  </si>
  <si>
    <t>1.12.</t>
  </si>
  <si>
    <t>1.13.</t>
  </si>
  <si>
    <t>1.14.</t>
  </si>
  <si>
    <t xml:space="preserve">Реконструкция аэропортового комплекса "Баландино" (г. Челябинск) </t>
  </si>
  <si>
    <t>Комплексный проект по реконструкции аэропортового комплекса "Сокол" (г. Магадан)</t>
  </si>
  <si>
    <t>Строительство и реконструкция объектов инфраструктуры порта Ванино</t>
  </si>
  <si>
    <t>Терминал по производству и перегрузке сжиженного природного газа в порту Высоцк, Ленинградская область (внебюджетные источники)</t>
  </si>
  <si>
    <t>строительство объектов инфраструктуры многофункционального морского перегрузочного комплекса "Бронка"</t>
  </si>
  <si>
    <t>Развитие Контейнерного терминала в порту Балтийск Калининградской области (внебюджетные источники)</t>
  </si>
  <si>
    <t>Инвестор проекта – ООО «ФЕНИКС»</t>
  </si>
  <si>
    <t>Внебюджетные источники
Информация отражена в пункте 1.3. АО "Международный аэропорт Шереметьево" представляет информацию в целом по объекту  без разделения на проекты (1-я оч, 2-я оч. ВПП-3).</t>
  </si>
  <si>
    <t xml:space="preserve">Результаты реализации программных мероприятий по направлению «капитальные вложения» за I квартал 2018 года
в рамках федеральной целевой программы "Развитие транспортной системы России (2010-2021 годы)", интегрированных в пилотную государственную программу Российской Федерации "Развитие транспортной системы" </t>
  </si>
  <si>
    <t>Источники и объемы финансирования за I квартал 2018 года 
(тыс. рублей)</t>
  </si>
  <si>
    <t>Выполненные работы за I квартал 2018 года (в натуральных показателях)</t>
  </si>
  <si>
    <t>Кассовые 
расходы 
госзаказчика за I квартал 2018 года</t>
  </si>
  <si>
    <t>Фактические                           расходы                       за I квартал 2018 года</t>
  </si>
  <si>
    <t>Фактические                     расходы                         за I квартал 2018 года</t>
  </si>
  <si>
    <t>Кассовые расходы и факт.расходы за I квартал 2018 года</t>
  </si>
  <si>
    <t>Бюджетные назначения по программе на 2018 год*</t>
  </si>
  <si>
    <t>Предусмотрено на 2018 год</t>
  </si>
  <si>
    <t>Предусмотрено утвержденной ГП на 2018 год</t>
  </si>
  <si>
    <t>Направление (подпрограмма) "Железнодорожный транспорт"</t>
  </si>
  <si>
    <t>Направление (подпрограмма) "Дорожное хозяйство"</t>
  </si>
  <si>
    <t>Направление (подпограмма) "Гражданская авиация и аэронавигационное обслуживание"</t>
  </si>
  <si>
    <t>Направление (подпрограмма) "Морской и речной транспорт"</t>
  </si>
  <si>
    <t>Направление (подпрограмма) "Надзор в сфере транспорта"</t>
  </si>
  <si>
    <t>Направление (подпрограмма) "Комплексное развитие транспортных узлов"</t>
  </si>
  <si>
    <t>Результаты реализации программных мероприятий по направлению «капитальные вложения»   
за I квартал 2018 года в рамках федеральной целевой программы "Развитие транспортной системы России (2010 - 2021 годы)" (не входящих в ФАИП, 
(не предусмотрено финансирование из федерального бюджета) и не указанных в форме № 3, интегрированных в пилотную государственную программу Российской Федерации "Развитие транспортной системы"</t>
  </si>
  <si>
    <t>Кассовые расходы и факт.расходы за  I квартал 2018 года</t>
  </si>
  <si>
    <t>Выполненные работы за  I квартал 2018 года</t>
  </si>
  <si>
    <t>Фактические расходы за  I квартал 2018 года</t>
  </si>
  <si>
    <r>
      <t xml:space="preserve">    </t>
    </r>
    <r>
      <rPr>
        <b/>
        <sz val="10"/>
        <rFont val="Times New Roman"/>
        <family val="1"/>
      </rPr>
      <t xml:space="preserve"> в том числе:</t>
    </r>
  </si>
  <si>
    <t>2.1.</t>
  </si>
  <si>
    <t>Комплексное развитие Мурманского транспортного узла</t>
  </si>
  <si>
    <t>2.1.1.</t>
  </si>
  <si>
    <t>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
строительство</t>
  </si>
  <si>
    <t>2.1.2.</t>
  </si>
  <si>
    <t>Комплексное развитие Мурманского транспортного узла. II этап - дноуглубление акватории и водных подходов для угольного терминала. База обслуживающего флота с необходимой береговой инфраструктурой
проектные и изыскательские работы</t>
  </si>
  <si>
    <t>2.1.3.</t>
  </si>
  <si>
    <t>Комплексное развитие Мурманского транспортного узла. III этап - дноуглубление акватории и водных подходов для нефтеналивного терминала
проектные и изыскательские работы</t>
  </si>
  <si>
    <t>2.2.</t>
  </si>
  <si>
    <t>Комплексное развитие Новороссийского транспортного узла (Краснодарский край)</t>
  </si>
  <si>
    <t>2.2.1.</t>
  </si>
  <si>
    <t>"Комплексное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
строительство</t>
  </si>
  <si>
    <t>2.2.2.</t>
  </si>
  <si>
    <t>"Комплексное развитие Новороссийского транспортного узла (Краснодарский край)". Строительство железнодорожных парков и развитие железнодорожной станции Новороссийск Северо-Кавказской железной дороги
строительство</t>
  </si>
  <si>
    <t>2.3.</t>
  </si>
  <si>
    <t>Создание сухогрузного района морского порта Тамань (объекты федеральной собственности) (мыс Тузла, Таманский полуостров, Краснодарский край)</t>
  </si>
  <si>
    <t>2.3.1.</t>
  </si>
  <si>
    <t>Создание сухогрузного района морского порта Тамань (объекты федеральной собственности) (мыс Тузла, Таманский полуостров, Краснодарский край)
проектные и изыскательсикие работы</t>
  </si>
  <si>
    <t>2.4.</t>
  </si>
  <si>
    <t>Развитие транспортного узла "Восточный - Находка" (Приморский край)"</t>
  </si>
  <si>
    <t>2.4.1.</t>
  </si>
  <si>
    <t>"Развитие транспортного узла "Восточный - Находка" (Приморский край)" Объекты федеральной собственности. Этап I - Объекты железнодорожного транспорта" (Россия, Приморский край, Находкинский городской округ в районе порта Восточный, Партизанский район)
строительство</t>
  </si>
  <si>
    <t>2.4.2.</t>
  </si>
  <si>
    <t>"Развитие транспортного узла "Восточный - Находка" (Приморский край)". Этап II. Объекты морского транспорта" (Россия, Приморский край, Находкинский городской округ в районе порта Восточный, Партизанский район)
строительство</t>
  </si>
  <si>
    <t>ФКУ  "Речводпуть",  г. Москва</t>
  </si>
  <si>
    <t>Обновление обслуживающего флота (строительство и приобретение)</t>
  </si>
  <si>
    <t>Земснаряды</t>
  </si>
  <si>
    <t>Ведется строительство земснаряда</t>
  </si>
  <si>
    <t>Земснаряд 1000 О2,0 (лед40)А проект № RDB 66.42</t>
  </si>
  <si>
    <t xml:space="preserve">     строительство</t>
  </si>
  <si>
    <t>Промерный флот</t>
  </si>
  <si>
    <t>Несамоходный многочерпаковый шаландовый земснаряд класса "Р1,2 (лед 10)А" проекта 3409</t>
  </si>
  <si>
    <t>Ведется подготовка к проведению конкурсных процедур.</t>
  </si>
  <si>
    <t>Промерные суда</t>
  </si>
  <si>
    <t xml:space="preserve">Ведутся подготовительные работы по строительству 3-х промерных судов </t>
  </si>
  <si>
    <t xml:space="preserve">Промерное судно класса РРР "Рмс1,2А" проекта №3330 </t>
  </si>
  <si>
    <t>Промерное судно класса РРР "О2,0(лед20)А" проекта RDB 66.33</t>
  </si>
  <si>
    <t>Ведутся подготовительные работы по строительству 2-х промерных судов</t>
  </si>
  <si>
    <t>Обстановочный теплоход</t>
  </si>
  <si>
    <t>Обстановочное судно класса "М3.0(лед 30)А" проекта № 3265</t>
  </si>
  <si>
    <t>Судно, предназначенное для сбора и переработки отходов, утилизации нефтесодержащих вод</t>
  </si>
  <si>
    <t xml:space="preserve">Ведутся подготовительные работы для начала строительства судна </t>
  </si>
  <si>
    <t>Танкер-бункеровщик - экологическое судно класса РРР "М 3,0 (лед 30)А" проекта №RT37</t>
  </si>
  <si>
    <t>Модернизация береговых производственных объектов и сооружений</t>
  </si>
  <si>
    <t xml:space="preserve">Проектная документация на строительство объекта направлена на рассмотрение в Государственную экологическую экспертизу в г. Иркутск.
</t>
  </si>
  <si>
    <t>Модернизация береговых производственных объектов и сооружений (реконструкция обстановочной базы флота Ангарского района водных путей и судоходства в г. Иркутск)</t>
  </si>
  <si>
    <t xml:space="preserve">     проектные и изыскательские  работы</t>
  </si>
  <si>
    <t>ФГБУ "Канал имени Москвы", г. Москва</t>
  </si>
  <si>
    <t>Разработка и реализация комплексного проекта реконструкции объектов инфраструктуры канала имени Москвы</t>
  </si>
  <si>
    <t>"Разработка и реализация комплексного проекта реконструкции объектов инфраструктуры канала имени Москвы" 2 этап. Реконструкция гидроузла Белоомут (подэтап 4)</t>
  </si>
  <si>
    <t xml:space="preserve">Проводились работы по реконструкции гидроузла Белоомут </t>
  </si>
  <si>
    <t xml:space="preserve">     реконструкция</t>
  </si>
  <si>
    <t>Техническое перевооружение насосных станций Канала имени Москвы</t>
  </si>
  <si>
    <t>Проводились строительно-монтажные работы на насосной станции № 184</t>
  </si>
  <si>
    <t xml:space="preserve">    строительство</t>
  </si>
  <si>
    <t>Реконструкция Рыбинского гидроузла</t>
  </si>
  <si>
    <t>"Реконструкция Рыбинского гидроузла" Этап № 2 Пусковой комплекс № 2</t>
  </si>
  <si>
    <t>Проводились строительно-монтажные работы</t>
  </si>
  <si>
    <t>2.3</t>
  </si>
  <si>
    <t>ФБУ "Администрация "Волго-Балт", г.Санкт-Петербург</t>
  </si>
  <si>
    <t>Волго-Балтийский водный путь, г.Санкт-Петербург</t>
  </si>
  <si>
    <t>Разработка и реализация комплексного проекта реконструкции Волго-Балтийского водного пути</t>
  </si>
  <si>
    <t>"Разработка и реализация комплексного проекта реконструкции Волго-Балтийского водного пути" Этап. Комплекс работ по реконструкции сооружений Шекснинского гидроузла</t>
  </si>
  <si>
    <t xml:space="preserve">Проводилась подготовка к проведению работ по реконструкции шлюза № 7 </t>
  </si>
  <si>
    <t>2.4</t>
  </si>
  <si>
    <t>ФБУ  "Администрация "Беломорканал",  Республика Карелия</t>
  </si>
  <si>
    <t>Разработка и реализация комплексного проекта реконструкции гидросооружений Беломорско-Балтийского канала</t>
  </si>
  <si>
    <t>Проводились работы по реконструкции шлюзов №№ 8, 17</t>
  </si>
  <si>
    <t xml:space="preserve">"Разработка и реализация комплексного проекта реконструкции гидросооружений Беломорско-Балтийского канала" 3 (Третий) этап </t>
  </si>
  <si>
    <t>Реконструкция и развитие сетей ведомственной технологической связи ФБУ "Администрация Беломорканал"</t>
  </si>
  <si>
    <t xml:space="preserve">    проектные и изыскательские работы</t>
  </si>
  <si>
    <t>- блок служебно-бытовых помещений: забетонирована плита основания, выполнено бетонирование полов, выполнен монтаж металлоконструкций здания, монтаж кран-балки, выставлена опалубка для бетонирования стен, выполнено устройство кирпичных перегородок, ведется утепление полов, ведется монтаж системы вентиляции и электроснабжения;</t>
  </si>
  <si>
    <t>2.5</t>
  </si>
  <si>
    <t xml:space="preserve">ФБУ   "Администрация "Севводпуть",  Архангельская область </t>
  </si>
  <si>
    <t xml:space="preserve">Разработка и реализация комплексного проекта реконструкции Северо-Двинской шлюзованной системы </t>
  </si>
  <si>
    <t xml:space="preserve">Проектная документация по объекту находится на рассмотрении в ФАУ «Главгосэкспертиза России»
</t>
  </si>
  <si>
    <t xml:space="preserve">      реконструкция</t>
  </si>
  <si>
    <t>2.6.</t>
  </si>
  <si>
    <t>ФБУ  "Администрация "Волго-Дон", Волгоградская область</t>
  </si>
  <si>
    <t>Разработка и реализация комплексного проекта реконструкции Волго-Донского судоходного канала</t>
  </si>
  <si>
    <t>Разработана рабочая документация. Проводились строительно-монтажные работы.</t>
  </si>
  <si>
    <t>"Разработка и реализация комплексного проекта реконструкции Волго-Донского судоходного канала. I этап" (Доработка проекта) 2 (второй пусковой комплекс) Реконструкция гидроузла № 2, первая очередь</t>
  </si>
  <si>
    <t xml:space="preserve">       реконструкция</t>
  </si>
  <si>
    <t>"Разработка и реализация комплексного проекта реконструкции Волго-Донского судоходного канала. I этап" (Доработка проекта) 3 (третий пусковой комплекс) Реконструкция гидроузла № 5, первая очередь</t>
  </si>
  <si>
    <t>"Разработка и реализация комплексного проекта реконструкции Волго-Донского судоходного канала. I этап" (Доработка проекта) 1 (пусковой комплекс) 2013 год выполнение инженерных изысканий (рекогносцировочное обследование), разработка проектной документации на реконструкцию объекта: техническое перевооружение насосной станции № 32 Волго-Донского судоходного канала, агрегат №3 (приложение № 1)</t>
  </si>
  <si>
    <t>Выполнялась разработка рабочей документации. Проводились строительно-монтажные работы.</t>
  </si>
  <si>
    <t>"Разработка и реализация комплексного проекта реконструкции Волго-Донского судоходного канала. II этап" 1 (первый) этап</t>
  </si>
  <si>
    <t>"Разработка и реализация комплексного проекта реконструкции Волго-Донского судоходного канала. II этап" 2 (второй) этап</t>
  </si>
  <si>
    <t>2.7.</t>
  </si>
  <si>
    <t>ФБУ "Азово-Донская бассейновая администрация",  Ростовская область</t>
  </si>
  <si>
    <t>Строительство Багаевского гидроузла на р.Дон, Ростовская область</t>
  </si>
  <si>
    <t>Строительство Багаевского гидроузла на р. Дон Объекты 1-го этапа (подготовительного периода)</t>
  </si>
  <si>
    <t>Начало строительных работ по объекту запланировано на II квартал 2018 года.</t>
  </si>
  <si>
    <t>строительство</t>
  </si>
  <si>
    <t>Строительство Багаевского гидроузла на р. Дон Объекты 2-го этапа (основного периода)</t>
  </si>
  <si>
    <t xml:space="preserve">Проектная документация по объекту находится на рассмотрении в ФАУ «Главгосэкспертиза России».
</t>
  </si>
  <si>
    <t>проектные и изыскательские работы</t>
  </si>
  <si>
    <t>2.8.</t>
  </si>
  <si>
    <t xml:space="preserve">ФБУ  "Администрация Волжского бассейна", Нижегородская область </t>
  </si>
  <si>
    <t xml:space="preserve">Разработка и реализация комплексного проекта реконструкции гидротехнических сооружений водных путей Волжского бассейна </t>
  </si>
  <si>
    <t xml:space="preserve">"Разработка и реализация комплексного проекта реконструкции гидротехнических сооружений водных путей Волжского бассейна. Шлюз №25-26 Саратовского гидроузла. Нижние двустворчатые ворота (НДВ). Реконструкция"
 </t>
  </si>
  <si>
    <t>Завершены работы на шлюзе № 26. Ведутся работы по демонтажу нижних двустворчатых ворот шлюза № 25.</t>
  </si>
  <si>
    <t>Разработка и реализация комплексного проекта реконструкции гидротехнических сооружений водных путей Волжского бассейна. Проектные работы. II этап. Шлюзы №13-16 Городецкого гидроузла. Ремонтные плавучие затворы (батопорты). Реконструкция</t>
  </si>
  <si>
    <t>Ведется изготовление металлоконструкций ремонтных плавучих затворов (батопорт) и демонтаж закладных частей.</t>
  </si>
  <si>
    <t>Разработка и реализация комплексного проекта реконструкции гидротехнических сооружений водных путей Волжского бассейна. Шлюзы №13-16 Городецкого гидроузла. Привод верхних рабочих ворот (ВРВ). Нижние двустворчатые ворота (НДВ). Реконструкция</t>
  </si>
  <si>
    <t>Ведутся подготовительные работы по реконструкции объекта.</t>
  </si>
  <si>
    <t xml:space="preserve">Шлюзы № 25-26  Саратовского гидроузла. Гидротехнические сооруждения. Реконструкция
 </t>
  </si>
  <si>
    <t>Строительство Нижегородского низконапорного гидроузла</t>
  </si>
  <si>
    <t xml:space="preserve">
Ведется разработка проектной документации.
</t>
  </si>
  <si>
    <t>проектные  и изыскательские работы</t>
  </si>
  <si>
    <t>2.9.</t>
  </si>
  <si>
    <t>ФБУ  "Администрация  "Енисейречтранс", Красноярский край</t>
  </si>
  <si>
    <t>Разработка и реализация комплексного проекта реконструкции гидротехнических сооружений и водных путей Енисейского бассейна</t>
  </si>
  <si>
    <t xml:space="preserve">   II этап:</t>
  </si>
  <si>
    <t>Разработка и реализация комплексного проекта реконструкции гидротехнических сооружений и водных путей Енисейского бассейна. II этап</t>
  </si>
  <si>
    <t xml:space="preserve">Модернизация береговых производственных объектов и сооружений </t>
  </si>
  <si>
    <t>Модернизация береговых производственных объектов и сооружений (Модернизация Ладейских ремонтно-механических мастерских в г. Красноярск)</t>
  </si>
  <si>
    <t>2.10.</t>
  </si>
  <si>
    <t>ФБУ  "Администрация  Обского БВП",  Новосибирская область</t>
  </si>
  <si>
    <t xml:space="preserve"> Реконструкция Новосибирского шлюза второй этап реконструкции (реконструкция подходного канала и ворот)</t>
  </si>
  <si>
    <t>Проводились работы по устранению выявленных дефектов по антикоррозийному покрытию металлоконструкций ворот, гидростанций затворов водопроводных галерей, пусконаладочные работы.</t>
  </si>
  <si>
    <t>2.11.</t>
  </si>
  <si>
    <t>ФБУ  "Администрация  Ленского бассейна", Республика Саха (Якутия)</t>
  </si>
  <si>
    <t>Реконструкция выправительных сооружений Ленского бассейна</t>
  </si>
  <si>
    <t>2.12.</t>
  </si>
  <si>
    <t>ФБУ "Администрация "Камводпуть", Пермский край</t>
  </si>
  <si>
    <t>Разработка и реализация комплексного проекта реконструкции гидротехнических сооружений Камского бассейна</t>
  </si>
  <si>
    <t>"Разработка и реализация комплексного проекта реконструкции гидротехнических сооружений Камского бассейна. II этап". Реконструкция Пермского шлюза"</t>
  </si>
  <si>
    <t>реконструкция</t>
  </si>
  <si>
    <t xml:space="preserve">Проектная документация по объекту находится на рассмотрении
в ФАУ «Главгосэкспертиза России».
</t>
  </si>
  <si>
    <t>2.13.</t>
  </si>
  <si>
    <t>ФГБОУ ВО "ГУМРФ имени адмирала С.О.Макарова", г.Санкт-Петербург</t>
  </si>
  <si>
    <t>Строительство и реконструкция объектов федерального государственного бюджетного образовательного учреждения высшего образования "Московская государственная академия водного транспорта"</t>
  </si>
  <si>
    <t>Реконструкция студенческого общежития (г. Москва, ул. Речников, д. 16)</t>
  </si>
  <si>
    <t xml:space="preserve">Доработанная проектная документация по объекту находится на рассмотрении
в ФАУ «Главгосэкспертиза России».
</t>
  </si>
  <si>
    <t>Реконструкция учебно-лабораторных корпусов (г. Москва, Нагатинский затон)</t>
  </si>
  <si>
    <t xml:space="preserve">Проведены конкурсные процедуры.
Государственный контракт находится в стадии заключения.
</t>
  </si>
  <si>
    <t>2.14.</t>
  </si>
  <si>
    <t>ФГБОУ ВО "ВГУВТ", г. Нижний Новгород</t>
  </si>
  <si>
    <t>Строительство и реконструкция объектов федерального государственного бюджетного образовательного учреждения высшего образования "Волжский государственный университет водного транспорта"</t>
  </si>
  <si>
    <t>Реконструкция учебных корпусов академии (г. Нижний Новгород)</t>
  </si>
  <si>
    <t>Ведутся проектные работы.</t>
  </si>
  <si>
    <t>Реконструкция учебных  корпусов Казанского филиала (г. Казань)</t>
  </si>
  <si>
    <t>2.15.</t>
  </si>
  <si>
    <t>ФГБОУ ВО "СГУВТ", г. Новосибирск</t>
  </si>
  <si>
    <t>Строительство и реконструкция объектов федерального государственного бюджетного образовательного учреждения высшего образования "Сибирский государственный университет водного транспорта"</t>
  </si>
  <si>
    <t>Учебно-тренажерный центр Якутского института водного транспорта (филиала) ФГБОУ ВО "Сибирский государственный университет водного транспорта"</t>
  </si>
  <si>
    <t>3.1.</t>
  </si>
  <si>
    <t>Строительство линейных дизельных ледоколов</t>
  </si>
  <si>
    <t>Продолжается достройка судна на плаву. Техническая готовность - 75,7%.</t>
  </si>
  <si>
    <t>Строительство линейного дизельного ледокола мощностью 25 МВт</t>
  </si>
  <si>
    <t xml:space="preserve">строительство  </t>
  </si>
  <si>
    <t>3.2.</t>
  </si>
  <si>
    <t>Реконструкция и строительство объектов инфраструктуры морсокго порта Усть-Луга</t>
  </si>
  <si>
    <t>Осуществляется подготовка конкурсной документации на выполнение работ по завершению строительно-монтажных работ на объектах на общепортовых береговых объектах Площадки 1.
Осуществляется подготовка конкурсной документации на выполнение работ по завершению строительно-монтажных работ на объектах Площадки 2.
Техническая готовность объекта – 73,6%.</t>
  </si>
  <si>
    <t>Развитие морского торгового порта Усть-Луга. 
База обеспечивающего флота в МТП Усть-Луга</t>
  </si>
  <si>
    <t>3.3.</t>
  </si>
  <si>
    <t>Комплекс береговой и морской инфраструктуры в морском порту Геленджик</t>
  </si>
  <si>
    <t>Ведется работа по получению разрешения на строительство и разрешения на проведение работ по созданию искусственного земельного участка. Осуществляется подготовка к конкурентным процедурам.</t>
  </si>
  <si>
    <t>3.4.</t>
  </si>
  <si>
    <t>Строительство объектов морского порта в районе пос. Сабетта на полуострове Ямал, включая создание судоходного подходного канала в Обской губе</t>
  </si>
  <si>
    <t xml:space="preserve">Ведутся работы по строительству береговых объектов в административной зоне порта Сабетта: 
- технического здания средств навигационного оборудования;
- закрытой стоянки автомобилей и плавсредств ФГУП «Росморпорт» и администрации порта;
- здания администрации порта, СУДС, ГМССБ.
Техническая готовность объекта – 95,9%.
Завершено строительство северо-западного ледозащитного сооружения и глубоководной части юго-восточного ледозащитного сооружения. Осуществляется приемка выполненных работ.
Техническая готовность – 100%.
</t>
  </si>
  <si>
    <t>3.5.</t>
  </si>
  <si>
    <t>Осуществляется подготовка к конкурентным процедурам.</t>
  </si>
  <si>
    <t>Строительство и реконструкция объектов федеральной собственности в морском порту Ванино, в бухте Мучке, Хабаровский край (федеральный бюджет)</t>
  </si>
  <si>
    <t>3.6.</t>
  </si>
  <si>
    <t>Строительство морской портовой инфраструктуры в морском порту Калининград</t>
  </si>
  <si>
    <t>Строительство морской портовой инфраструктуры в морском порту Калининград.
Международный морской терминал для приема круизных и грузопассажирских судов в г. Пионерский, Калининградской области</t>
  </si>
  <si>
    <t>Ведутся строительно-монтажные работы. Неосвоенные в 2017 году средства восстановлены.</t>
  </si>
  <si>
    <t>3.7.</t>
  </si>
  <si>
    <t>Строительство многофункционального аварийно-спасательного судна мощностью 7 МВт</t>
  </si>
  <si>
    <t>Осуществляется подготовка конкурсной документации</t>
  </si>
  <si>
    <t>Многофункциональное аварийно-спасательное судно мощностью 7МВт (проект MPSV06)</t>
  </si>
  <si>
    <t>3.8.</t>
  </si>
  <si>
    <t>Строительство многофункционального буксира-спасателя мощностью 2,5-3  МВт</t>
  </si>
  <si>
    <t>Ведутся строительно-монтажные работы. Фактическая готовность:
- головного судна стр. № 1201 – 71,5%%;
- серийного судна стр. № 1202 – 52,9%;
- серийного судна стр. № 1203 – 40,5%;
- серийного судна стр. № 1204 – 36,1%.                                                                                      Неосвоенные в 2017 году средства восстановлены в полном объеме.</t>
  </si>
  <si>
    <t>Многофункциональный мелкосидящий буксир-спасатель проекта MPSV12</t>
  </si>
  <si>
    <t xml:space="preserve">строительство </t>
  </si>
  <si>
    <t>3.9.</t>
  </si>
  <si>
    <t>Строительство грузопассажирского судна для обеспечения сообщения Командорских островов и г. Северо-Курильска с г. Петропавловском-Камчатским</t>
  </si>
  <si>
    <t>Осуществляется подготовка конкурсной документации.</t>
  </si>
  <si>
    <t>Грузопассажирское судно проекта NE-020 2</t>
  </si>
  <si>
    <t>3.10.</t>
  </si>
  <si>
    <t xml:space="preserve">Строительство спасательного катера-бонопостановщика </t>
  </si>
  <si>
    <t>Суда стр. №№ 161, 162, 163, 164 введены в эксплуатацию в 2016–2017 гг.
Продолжаются строительно-монтажные работы двух судов – стр. № 165 и № 166. Фактическая готовность серийного судна стр. № 165 – 91,4%; стр. № 166 – 89,9%.</t>
  </si>
  <si>
    <t>Спасательный катер-бонопостановщик (проект А40-2Б)</t>
  </si>
  <si>
    <t>3.11.</t>
  </si>
  <si>
    <t>Реконструкция объектов федеральной собственности (гидротехнических сооружений) в морском порту Магадан.</t>
  </si>
  <si>
    <t>Завершена разработка рабочей документации по объекту. Завершены работы по реконструкции причала № 4. Получено разрешение на ввод объекта в эксплуатацию. 
Продолжается реконструкция причала № 5. 
Техническая готовность объекта – 93,4 %.</t>
  </si>
  <si>
    <t>3.12.</t>
  </si>
  <si>
    <t>Реконструкция объектов федеральной собственности в морском порту Певек, Чукотский автономный округ</t>
  </si>
  <si>
    <t xml:space="preserve">Государственный контракт № КИ-335-2015 от 27.10.2015 с ООО «ГАСК» 
на разработку рабочей документации и выполнение реконструкции объекта расторгнут 
в одностороннем порядке по решению застройщика.
Проводится государственная экспертиза откорректированной в соответствии с предписанием МТУ «Ростехнадзор»  проектной документации.
Техническая готовность объекта – 61,2 %.
</t>
  </si>
  <si>
    <t>3.13.</t>
  </si>
  <si>
    <t xml:space="preserve">Реконструкция учебных городков Морской государственной академии имени адмирала С.О. Макарова </t>
  </si>
  <si>
    <t>Реконструкция учебных городков № 1 (Санкт-Петербург, Васильевский остров, Косая линия, д. 15-а), №2 (г. Санкт-Петербург, Заневский проспект, д.5), №3 (г. Санкт-Петербург, Васильевский остров, 21 линия, д.14), строительство Морского колледжа (г. Санкт-Петербург, Большой Смоленский пр., д.36)</t>
  </si>
  <si>
    <t>Учебный городок №2 ФГБОУ ВПО "ГУМРФ имени адмирала С.О.Макарова", г.Санкт-Петербург, Заневский проспект д.5 (1 этап)</t>
  </si>
  <si>
    <t>Осуществляется подготовка документации в целях осуществления закупки специализированного оборудования.</t>
  </si>
  <si>
    <t>Реконструкция учебного городка № 2 ФГБОУ ВО "ГУМРФ имени адмирала С.О.Макарова" (г. Санкт-Петербург, Заневский проспект, д.5), второй этап</t>
  </si>
  <si>
    <t>Ведутся строительно-монтажные работы. 
Техническая готовность – 43%.</t>
  </si>
  <si>
    <t>3.14.</t>
  </si>
  <si>
    <t>ФГБОУ ВО "ГМУ им. адм. Ф.Ф. Ушакова"</t>
  </si>
  <si>
    <t>Строительство научно-лабораторного комплекса Морской государственной академии имени адмирала Ф.Ф.Ушакова, включая оснащение информационным телекоммуникационным, учебным, научным, производственным оборудованием и тренажерами нового поколения</t>
  </si>
  <si>
    <t>Проводятся конкурентные процедуры по выбору подрядной организации на выполнение (окончание) строительно-монтажных работ.</t>
  </si>
  <si>
    <t>3.15.</t>
  </si>
  <si>
    <t>Федеральное государственное бюджетное образовательное учреждение высшего образования "Морской государственный университет имени адмирала Г.И. Невельского"</t>
  </si>
  <si>
    <t>Продолжаются строительно-монтажные работы. Выполняются внутренние сантехнические, электромонтажные работы, устройство систем вентиляции и кондиционирования, монтируется лифтовое оборудование. 
Техническая готовность – 34,9%.</t>
  </si>
  <si>
    <t>Строительство и реконструкция объектов Дальневосточного морского научно-образовательного комплекса Морского государственного университета имени адмирала Г.И.Невельского</t>
  </si>
  <si>
    <t>Строительство учебно-тренажерного комплекса подготовки экипажей судов по выживанию на море, включая оснащение информационным телекоммуникационным, учебным, научным, производственным оборудованием и тренажерами нового поколения. Строительство учебно-тренажерного комплекса непрерывной  конвенционной подготовки по плавательным морским специальностям, включая оснащение информационным телекоммуникационным, учебным, научным, производственным оборудованием и тренажерами нового поколения</t>
  </si>
  <si>
    <t xml:space="preserve">«Строительство пускового комплекса Томмот-Якутск (Нижний Бестях) железнодорожной линии Беркакит-Томмот - Якутск в Республике Саха (Якутия)» </t>
  </si>
  <si>
    <t>Работы не проводились</t>
  </si>
  <si>
    <t>2</t>
  </si>
  <si>
    <t>Строительство и реконструкция участков автомобильной дороги А-118 Кольцевая автомобильная дорога вокруг г. Санкт-Петербурга</t>
  </si>
  <si>
    <t>Федеральное казенное учреждение "Управление федеральных автомобильных дорог "Северо-Запад" имени Н.В. Смирнова Федерального дорожного агентства", г. Санкт-Петербург</t>
  </si>
  <si>
    <t>2.1</t>
  </si>
  <si>
    <t>Строительство кольцевой автомобильной дороги  вокруг г. Санкт-Петербурга. Реконструкция кольцевой автомобильной дороги вокруг города Санкт-Петербург на участке от ст. Горская до Приозерского шоссе, Ленинградская область. Этап 1. Этап 2</t>
  </si>
  <si>
    <t xml:space="preserve">реконструкция </t>
  </si>
  <si>
    <t>Готовность объекта с начала строительства - 6%, выполнение годового задания - 0%, информация о ходе размещения государственного заказа: извещение о проведении электронного аукциона размещено 28.03.2018,  дата проведения аукциона - конец апреля 2018 года. Государственный контракт планируется заключить в начале мая 2018 года. Краткая информация о ходе выполнения основных работ: в настоящее время работы не производятся, не заключен государственный контракт на выполнение  строительно-монтажных работ</t>
  </si>
  <si>
    <t>2.2</t>
  </si>
  <si>
    <t>Строительство и реконструкция участков автомобильной дороги А-118 Кольцевая автомобильная дорога вокруг г. Санкт-Петербурга. Строительство направленных съездов на транспортной развязке КАД и Приозерского шоссе, Ленинградская область, г. Санкт-Петербург</t>
  </si>
  <si>
    <t>В настоящее время проводится аукцион на  проведение первого этапа публичного технологического и ценового аудита (ТЦА) инвестиционного проекта. По итогу проведения  ТЦА пройдут процедуры открытого конкурса на  разработку проектной документации.</t>
  </si>
  <si>
    <t>Строительство и реконструкция подъездов от автомобильной дороги М-4 "Дон" Москва - Воронеж - Ростов-на-Дону - Краснодар - Новороссийск</t>
  </si>
  <si>
    <t>Федеральное казенное учреждение "Управление федеральных автомобильных дорог "Черноморье" Федерального дорожного агентства", г. Сочи, Краснодарский край</t>
  </si>
  <si>
    <t>Реконструкция автомобильной дороги А-136 подъездная дорога от автомобильной дороги М-4 "Дон" к г. Краснодару на участке км 5+600 - км 17+870, Краснодарский край</t>
  </si>
  <si>
    <t>Планируемая дата начала государственной экспертизы проектной документации- апрель 2018 года</t>
  </si>
  <si>
    <t>Федеральное казенное учреждение "Управление федеральных автомобильных дорог "Азов" Федерального дорожного агентства", г.Ростов-на-Дону</t>
  </si>
  <si>
    <t>Реконструкция подъездов от автомобильной дороги М-4 "Дон" - от Москвы через Воронеж, Ростов-на-Дону, Краснодар до Новороссийска к городам. Реконструкция автомобильной дороги А-135 подъездная дорога от автомобильной дороги М-4 "Дон" Южный подъезд к г. Ростову-на-Дону на участке км 2+400 - км 7+000, Ростовская область</t>
  </si>
  <si>
    <t>86% - готовность объекта, 20,02% - выполнение годового задания, ООО "РостовАвтоДорСтрой" ГК № 1-СТР-16 от 22.11.2016г.
Выполнение работ в соответствии с графиком. Проблемы возникшие с реализацией - отсутствуют</t>
  </si>
  <si>
    <t>Строительство и реконструкция участков автомобильной дороги М-9 "Балтия" Москва - Волоколамск - граница с Латвийской Республикой</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</si>
  <si>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</si>
  <si>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Реконструкция автомобильной дороги  М-9 "Балтия" - от Москвы через Волоколамск до границы с Латвийской Республикой (на Ригу) на участке 17+910 - км 83+068, Московская область I этап строительства км 17+910 - км 50+016</t>
  </si>
  <si>
    <t>готовность объекта с начала строительства  96,29 %
выполнение годового задания 0,0 %
Государственный контракт от 16.11.2011 г. № 253/11-С
Ход выполнения работ: работы не ведутся 
Проблемные вопросы:
Не переустроен магистральный газопровод Д = 1220 мм (ООО "Газпром Трансгаз Москва") по причине отказа трех владельцев земли от передачи части земельных участков, которые выделены им как сельхозугодия, в аренду на время строительства: 
- отсутствуют технические условия на переустройство магистрального газопровода Д= 1220 мм. Не осуществлена процедура по изъятию четырех земельных участков Гослесфонда, по причине передачи комитетом лесного хозяйства их в аренду ООО "Анкор Д", ООО "Глори", ООО "Антре", ООО "Интерактив", а также отказа комитета лесного хозяйства в согласовании акта выбора земельных участков, в связи с чем не представляется возможным выполнить работы по сооружению транспортной развязки на км 22+560 а/д М-9 "Балтия"</t>
  </si>
  <si>
    <t>Строительство и реконструкция участков автомобильной дороги А-106 Рублево-Успенское шоссе</t>
  </si>
  <si>
    <t>2.6</t>
  </si>
  <si>
    <t>Реконструкция автомобильной дороги А-106 Рублево-Успенское шоссе на участке подъезда к Госдачам, Московская область</t>
  </si>
  <si>
    <t>Проведение земельно-кадастровых работ</t>
  </si>
  <si>
    <t>2.7</t>
  </si>
  <si>
    <t>Строительство и реконструкция участков автомобильной дороги А-106 Рублево-Успенское шоссе. Реконструкция автомобильной дороги  А-106 Рублево-Успенское шоссе на участке км 0 – км 12, Московская область</t>
  </si>
  <si>
    <t>Направлены документы в ФДА для согласования начальной максимальной цены</t>
  </si>
  <si>
    <t>2.8</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</si>
  <si>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 этап (3 км - 8 км)</t>
  </si>
  <si>
    <t>Ведется работа по подготовке документации для размещения государственной закупки</t>
  </si>
  <si>
    <t>2.9</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</si>
  <si>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III этап (8 км - 9 км)</t>
  </si>
  <si>
    <t>2.10</t>
  </si>
  <si>
    <t>Реконструкция Рублево-Успенского шоссе. Строительство, реконструкция автомобильной дороги А-106 Рублево-Успенское шоссе на участке подъезда к г. Одинцово, Московская область. I этап (4 км - 27 км М-1 "Беларусь")</t>
  </si>
  <si>
    <t>Строительство и реконструкция участков автомобильной дороги А-104 Москва - Дмитров - Дубна</t>
  </si>
  <si>
    <t>2.11</t>
  </si>
  <si>
    <t>Реконструкция участков автомобильной дороги А-104 Москва - Дмитров - Дубна. Строительство, реконструкция автомобильной дороги А-104 Москва - Дмитров - Дубна на участках км 23+500 - км 24+200, км 26+1080 - км 29+600, Московская область</t>
  </si>
  <si>
    <t/>
  </si>
  <si>
    <t>2.12</t>
  </si>
  <si>
    <t>Реконструкция участков автомобильной дороги А-104 Москва - Дмитров -Дубна. Строительство транспортной развязки на автомобильной дороге А-104 Москва - Дмитров - Дубна на пересечении с ММК км 46+450, Московская область</t>
  </si>
  <si>
    <t xml:space="preserve">готовность объекта с начала строительства  84 %
выполнение годового задания 0,3 %
Государственный контракт от от 22.08.2014 г. № 103/14-С
Ход выполнения работ:
строительство надземного пешеходного перехода
- устройство АСУДД
- устройство ШЗЭ 
</t>
  </si>
  <si>
    <t>Строительство и реконструкция участков автомобильной дороги А-103 "Щелковское шоссе" Москва - Щелково - автомобильная дорога А-107 "Московское малое кольцо"</t>
  </si>
  <si>
    <t>2.13</t>
  </si>
  <si>
    <t>Реконструкция автомобильной дороги А-103 Щелковское шоссе на участке от МКАД до км 32, Московская область</t>
  </si>
  <si>
    <t>Строительство и реконструкция участков автомобильной дороги А-107 "Московское малое кольцо" Икша - Ногинск - Бронницы - Голицыно - Истра - Икша</t>
  </si>
  <si>
    <t>2.14</t>
  </si>
  <si>
    <t xml:space="preserve">Строительство путепровода на автомобильной дороге  Московское малое кольцо через Икшу, Ногинск, Бронницы, Голицыно, Истру на 3 км  участка от Минского шоссе до Можайского шоссе, Московская область </t>
  </si>
  <si>
    <t>Размещение государственного заказа будет осущественно после завершения и утверждения проектной документации</t>
  </si>
  <si>
    <t>2.15</t>
  </si>
  <si>
    <t>Реконструкция участков автомобильной дороги Московское малое кольцо через Икшу, Ногинск, Бронницы, Голицыно, Истру. Строительство путепровода на автомобильной дороге Московское малое кольцо через Икшу, Ногинск, Бронницы, Голицыно, Истру на км 1 участка от Симферопольского шоссе до Брестского шоссе, Московская область</t>
  </si>
  <si>
    <t>готовность объекта с начала строительства 15,04 %, выполнение годового задания 0,0 %
Необходима корректировка проектной документации по объекту.
Сначало будет проторговано только ПТС.
В мае 2018 планируют проторговать основные работы.</t>
  </si>
  <si>
    <t>2.16</t>
  </si>
  <si>
    <t>Реконструкция участков автомобильной дороги Московское малое кольцо через Икшу, Ногинск, Бронницы, Голицыно, Истру Строительство путепровода на автомобильной дороге А-107 "Московское малое кольцо" Икша - Ногинск - Бронницы - Голицыно - Истра - Икша на км 16 участка от Егорьевского шоссе до Рязанского шоссе, Московская область</t>
  </si>
  <si>
    <t>Готовность объекта с начала строительства 17,31 %, выполнение годового задания  14,71 %
Государственный контракт от 31.08.2017 г. № 127/17-С
Ход выполнения работ:
 - устройство работ путепровода
-устройство ростверков ШЗЭ
- переустройство линий связи
- монтаж балок пролетного строения</t>
  </si>
  <si>
    <t>Строительство и реконструкция участков автомобильной дороги А-108 "Московское большое кольцо" Дмитров - Сергиев Посад - Орехово-Зуево - Воскресенск - Михнево - Балабаново - Руза - Клин - Дмитров</t>
  </si>
  <si>
    <t>2.17</t>
  </si>
  <si>
    <t>Строительство и реконструкция Московского большого кольца через Дмитров, Сергиев Посад, Орехово-Зуево, Воскресенск, Михнево, Балабаново, Рузу, Клин на участке пересечения с автомобильной дорогой М-7 "Волга" - от Москвы через Владимир, Нижний Новгород, Казань до Уфы до д. Стенино, Московская область</t>
  </si>
  <si>
    <t>готовность объекта с начала строительства  54 %, выполнение годового задания 0,0 %
Государственный контракт 26.12.2011 г. № 292/11-С
Ход выполнения работ:
работы на объекте не ведутся, необходима корректировка  проектной документации по объекту, Заказчик планирует получение положительного заключения в августе 2018.</t>
  </si>
  <si>
    <t>2.18</t>
  </si>
  <si>
    <t xml:space="preserve">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на 33 км участка от Каширского шоссе до Симферопольского шоссе, Московская область </t>
  </si>
  <si>
    <t>готовность объекта с начала строительства 18,15 %, выполнение годового задания 0 %
Государственный контракт от от 26.10.2017 г. № 161/17-С
Ход выполнения работ: сооружение опор путепровода
Проблемные вопросы -  выкупом земельных участков.</t>
  </si>
  <si>
    <t>2.19</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</si>
  <si>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Строительство путепровода на  автомобильной дороге  Московское  большое кольцо через Дмитров, Сергиев Посад, Орехово-Зуево, Воскресенск, Михнево, Балабаново, Рузу, Клин (с подъездом к государственному комплексу "Таруса" и проездами по его территории) на км 2 участка от Минского шоссе до Волоколамского шоссе, Московская область</t>
  </si>
  <si>
    <t>I этап введен 10.01.2017, готовность объекта с начала строительства 83,51 %
выполнение годового задания 0,0 %. Согласование НМЦК на остатки работ по объекту</t>
  </si>
  <si>
    <t>2.20</t>
  </si>
  <si>
    <t>Реконструкция участков автомобильной дороги Московское большое кольцо через Дмитров, Сергиев Посад, Орехово-Зуево, Воскресенск, Михнево, Балабаново, Рузу, Клин Строительство путепровода на автомобильной дороге А-108 "Московское большое кольцо" Дмитров - Сергиев Посад - Орехово-Зуево - Воскресенск - Михнево - Балабаново - Руза - Клин - Дмитров на км 2 участка от Ярославского шоссе до Горьковского шоссе, Московская область</t>
  </si>
  <si>
    <t xml:space="preserve">готовность объекта с начала строительства 14,50 %, выполнение годового задания 5,23 %
Государственный контракт от 31.08.2017 г. № 128/17-С
Ход выполнения работ - ведутся работы подготовительного периода </t>
  </si>
  <si>
    <t>Строительство и реконструкция участков автомобильной дороги М-8 "Холмогоры" Москва - Ярославль - Вологда - Архангельск</t>
  </si>
  <si>
    <t>Федеральное казенное учреждение  "Федеральное управление автомобильных дорог "Центральная Россия" Федерального дорожного агентства", г. Одинцово, Московская область</t>
  </si>
  <si>
    <t>2.21</t>
  </si>
  <si>
    <t>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2, км 22+100 - км 29+500 (обход п.Тарасовка)</t>
  </si>
  <si>
    <t>готовность объекта с начала строительства 98,16 %, выполнение годового задания 4,41 %
Государственный контракт от 01.08.2012 г. № 134/12-С
Мощности введны в эксплуатацию в 2015 и 2017 годах, ведутся работы по II Б этапу.
Ход выполнения работ:
переустройство инженерных коммуникаций, работы по благоустройству
Проблемные вопросы:
- расселение многоквартирных домов, в зоне реконструкции.
- суды, с собственниками помещений в домах подлежащих сносу.</t>
  </si>
  <si>
    <t>2.22</t>
  </si>
  <si>
    <t xml:space="preserve">Реконструкция автомобильной дороги М-8 "Холмогоры" - от Москвы через Ярославль, Вологду до Архангельска на участке МКАД - Пушкино км 16 - км 47 в Московской области. Пусковой комплекс № 3, км 16 - км 20 </t>
  </si>
  <si>
    <t>готовность объекта с начала строительства 85,29 %
выполнение годового задания 0,0 %
Государственный контракт от 14.08.2012 г. № 145/12-С
Ход выполнения работ: работы не ведутся
1А этап введен в эксплуатацию;  
Проблемные вопросы:
25.12.2017 Заказчиком инициированна процедура расторжения государственного контракта в судебном порядке. Очередное заседание суда назначено на 14.04.2018</t>
  </si>
  <si>
    <t>2.23</t>
  </si>
  <si>
    <t>Строительство и реконструкция автомобильной дороги М-8 "Холмогоры"  от Москвы через Ярославль, Вологду до Архангельска. Реконструкция автомобильной дороги М-8 "Холмогоры" Москва - Ярославль - Вологда - Архангельск на участке км 29 - км 47, Московская область</t>
  </si>
  <si>
    <t>готовность объекта с начала строительства 1,04 %, выполнение годового задания  0 %
Государственный контракт от 31.08.2017 г. № 127/17-С
Ход выполнения работ:
 - устройство работ путепровода
-устройство ростверков ШЗЭ
- переустройство линий связи
- монтаж балок пролетного строения</t>
  </si>
  <si>
    <t>Федеральное казенное учреждение "Управление автомобильной магистрали Москва - Архангельск Федерального дорожного агентства", г. Вологда</t>
  </si>
  <si>
    <t>2.24</t>
  </si>
  <si>
    <t>Строительство и реконструкция автомобильной дороги М-8 "Холмогоры"  от Москвы через Ярославль, Вологду до Архангельска. Строительство автомобильной дороги М-8 "Холмогоры" Москва - Ярославль - Вологда - Архангельск на участке км 448+000 - км 468+400, Вологодская область</t>
  </si>
  <si>
    <t xml:space="preserve">Готовность объекта с начала строительства в % (только для объектов СМР, определяется как отношение объема средств, фактически освоенных с начала строительства, к сметной стоимости объекта в сопоставимых ценах) - 7,9 %                                  
- выполнение годового задания в % (определяется как отношение объема объема средств, фактически освоенных с начала 2018 года, к объему бюджетных ассигнований на 2018 год в сопоставимых ценах) - 0 %                                        
- наличие государственного контракта на выполнение ПИР/СМР, в случае его отсутствия - информация о ходе размещения государственного заказа ГК №163/17-С  от 03.07.2017 г.                                      
</t>
  </si>
  <si>
    <t>Федеральное казенное учреждение "Управление автомобильной магистрали Москва - Архангельск Федерального дорожного агентства", г.Вологда</t>
  </si>
  <si>
    <t>2.25</t>
  </si>
  <si>
    <t>Строительство автомобильной дороги М-8 "Холмогоры" Москва - Ярославль - Вологда - Архангельск на участке км 115 - км 135, Владимирская область, Ярославская область</t>
  </si>
  <si>
    <t xml:space="preserve">- выполнение годового задания 2018 года  в %  - 0 %    - наличие государственного контракта на выполнение -соблюдение календарного графика (плана) - да  ( с учетом внесенных изменений по решению арбитражного суда)    - информация о ходе проведения государственной экспертизы, технологического и ценового аудита проектной документации (для объектов ПИР)  - ожидаемый срок получения заключения по ТЦА - до 15.06.2018 г., заключения  государственной экспертизы - до 30.10.2018 г. - информация о проблемах, возникших в ходе реализации объекта (мероприятия) - до представления документации для  проведения ТЦА и  проверки ГГЭ  требуется проведение государственной экологической экспертизы в связи с прохождением трассы по территории ООПТ. Ожидаемый срок получения заключения ГЭЭ - апрель 2018 года                                                                                        </t>
  </si>
  <si>
    <t>2.26</t>
  </si>
  <si>
    <t>Реконструкция автомобильной дороги М-8 "Холмогоры" Москва - Ярославль - Вологда - Архангельск на участке км 167 - км 205, Ярославская область</t>
  </si>
  <si>
    <t xml:space="preserve">Выполнение годового задания 2018 года  в %  - 0   - наличие государственного контракта на выполнение ПИР - № 267/11-С-ПИР от -соблюдение календарного графика (плана) - не соблюдается  - ожидаемый срок получения заключения по ТЦА - нет, заключения  государственной экспертизы - информация о проблемах, возникших в ходе реализации объекта (мероприятия) - проектно-изыскательские работы приостановлены ФДА </t>
  </si>
  <si>
    <t>2.27</t>
  </si>
  <si>
    <t>Строительство и реконструкция участков автомобильной дороги А-121 "Сортавала" Санкт-Петербург - Сортавала - автомобильная дорога Р-21 "Кола"</t>
  </si>
  <si>
    <t>Федеральное казенное учреждение "Управление автомобильной магистрали Санкт-Петербург - Мурманск Федерального дорожного агентства", г. Петрозаводск, Республика Карелия</t>
  </si>
  <si>
    <t>2.28</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</si>
  <si>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424 - км 445, Республика Карелия</t>
  </si>
  <si>
    <t xml:space="preserve">Готовность объекта с начала строительства 57,4 %, - выполнение годового задания 40,1 %
- ГК № 304 от 31 октября 2016г. АО «ВАД»
- описание хода реализации объекта: Подготовительные работы – 57%, Земляное полотно – 89%, Дорожная одежда (заготовка материала) – 46,3%, Строительство ж/б моста через р. Ламминоя на ПК171+70 – 82%, </t>
  </si>
  <si>
    <t>2.29</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</si>
  <si>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А-121 "Сортавала"  Санкт-Петербург - Сортавала - автомобильная дорога Р-21 "Кола" на участке км 197 - км 215, Республика Карелия</t>
  </si>
  <si>
    <t>готовность объекта с начала строительства 15 %, - выполнение годового задания 12,3 %
- ГК № 227 от 21 июля 2017г, АО «ВАД»
- описание хода реализации объекта:  Подготовительные работы – 15%, Земляное полотно – 3%, Дорожная одежда – 0%, Строительство ж/б моста через р. Иййоки – 0%, Строительство путепровода через ж/д путь перегона  Элисенваара-Яккима-19 %, Обустройство — 0%, Выполнение работ по искусственному воспроизводству водных биологических ресурсов, включая выпуск молоди биоресурса, в целях компенсации ущерба, наносимого водным биологическим ресурсам и среде их обитания при осуществлении строительства объекта - дата проведения аукциона в электронной форме 05.04.2018 г.</t>
  </si>
  <si>
    <t>2.30</t>
  </si>
  <si>
    <t>Строительство и реконструкция участков автомобильной дороги от Санкт-Петербурга через Приозерск, Сортавалу до Петрозаводска. Реконструкция автомобильной дороги А-121 "Сортавала" - Санкт-Петербург - Сортавала - автомобильная дорога Р-21 "Кола" на участке км 131+200 - км 153+850, Ленинградская область</t>
  </si>
  <si>
    <t>готовность объекта с начала строительства - 4%, выполнение годового задания - 1%, государственный контракт -  193/17/102017 от 18.07.2017. краткая информация о ходе выполнения основных работ: выполняются  работы: по очистке полосы отвода от лесонасаждений, буро-взрывные работы, устройство земляного полотна, подготовительные работы для строительства мостов через реку Тихая, реконструкция железнодорожного путепровода АО "ЛСР",  работы выполняются в соответствии с календарным графиком</t>
  </si>
  <si>
    <t>2.31</t>
  </si>
  <si>
    <t>Строительство и реконструкция участков автомобильной дороги от Санкт-Петербурга через Приозерск, Сортавалу до Петрозаводска. Строительство автомобильной дороги от Санкт-Петербурга через Приозерск, Сортавалу до Петрозаводска, включающей строящийся участок от Кольцевой автомобильной дороги вокруг г. Санкт-Петербурга через Скотное до автомобильной дороги Магистральная на участке км 57+550 - км 81+000,  Ленинградская область</t>
  </si>
  <si>
    <t>готовность объекта с начала строительства - 81%. выполнение годового задания - 0%. государственный контракт -  96/14/102041 от 13.02.2014. краткая информация о ходе выполнения основных работ: в октябре 2017г. открыто рабочее движение на участке км 57 - км 72. В настоящее время выполняются работы по строительству  искусственных сооружений на участке дороги км 72 - км 81, работы выполняются в соответствии с календарным графиком</t>
  </si>
  <si>
    <t>Строительство и реконструкция участков автомобильной дороги А-180 "Нарва" Санкт-Петербург - граница с Эстонской Республикой</t>
  </si>
  <si>
    <t>2.32</t>
  </si>
  <si>
    <t>Реконструкция участков автомобильной дороги М-11 "Нарва"- от Санкт- Петербурга до границы с Эстонской Республикой (на Таллин). Реконструкция автомобильной дороги А-180 "Нарва" Санкт-Петербург - граница с Эстонской Республикой на участке км 31+440 - км 54+365, Ленинградская область</t>
  </si>
  <si>
    <t>готовность объекта с начала строительства - 35%, выполнение годового задания - 0%, государственный контракт -  161/14/102026 от 17.06.2014. Краткая информация о ходе выполнения основных работ:  ведутся основные строительно-монтажные работы устройство земляного полотна, переустройство инженерных коммуникаций, установка опор наружного освещения, работы выполняются в соответствии с календарным графиком</t>
  </si>
  <si>
    <t>Строительство и реконструкция участков автомобильной дороги А-114 Вологда - Тихвин - автомобильная дорога Р-21 "Кола"</t>
  </si>
  <si>
    <t>2.33</t>
  </si>
  <si>
    <t>Реконструкция автомобильной дороги А-114 Вологда - Новая Ладога, до магистрали "Кола" (через Тихвин). Реконструкция автомобильной дороги А-114 Вологда-Новая Ладога, до магистрали "Кола" (через Тихвин) на участке км 79+000 - км 85+000 в Вологодской области". 2 этап ПК40+000 - ПК66+02</t>
  </si>
  <si>
    <t>Ведется работа по подготовке документации для повторного размещения государственного заказа после перепроектирования</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</si>
  <si>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t>
  </si>
  <si>
    <t>2.34</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</si>
  <si>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51+500 - км 68+000, Ленинградская область</t>
  </si>
  <si>
    <t>готовность объекта с начала строительства - 1%, выполнение годового задания - 0%, 
1 этап реализован в 2016 году.
Ведется работа по подготовке документации для размещения государственного заказа по реализации 2 этапа</t>
  </si>
  <si>
    <t>Федеральное казенное учреждение "Управление автомобильной магистрали Санкт-Петербург - Мурманск Федерального дорожного агентства", г.Петрозаводск, Республика Карелия</t>
  </si>
  <si>
    <t>2.35</t>
  </si>
  <si>
    <t>Реконструкция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через государственную границу Российской Федерации "Борисоглебск"). Реконструкция автомобильной дороги Р-21 "Кола" Санкт-Петербург - Петрозаводск - Мурманск - Печенга - граница с Королевством Норвегия на участке км 1378 - км 1381, Мурманская область</t>
  </si>
  <si>
    <t>Ведется работа по подготовк документации для размещения государственного заказа</t>
  </si>
  <si>
    <t>2.36</t>
  </si>
  <si>
    <t>Строительство и реконструкция участков автомобильной дороги Р-21 "Кола" Санкт-Петербург - Петрозаводск - Мурманск - Печенга - граница с Королевством Норвегия. Реконструкция автомобильной дороги Р-21 "Кола" Санкт-Петербург - Петрозаводск - Мурманск - Печенга - граница с Королевством Норвегия. Подъезд к г. Мурманск  на участке км 14+297 - км 19+027, Мурманская область</t>
  </si>
  <si>
    <t>1 этап публичного технологического и ценового аудита ГК № 63 от 30.03.2018 г. ООО «ПСК «Сити - Инжиниринг»</t>
  </si>
  <si>
    <t>2.37</t>
  </si>
  <si>
    <t>Строительство и реконструкция участков автомобильной дороги Р-23 Санкт-Петербург - Псков - Пустошка - Невель - граница с Республикой Белоруссия</t>
  </si>
  <si>
    <t>2.38</t>
  </si>
  <si>
    <t>Реконструкция автомобильной дороги М-20 Санкт-Петербург - Псков - Пустошка - Невель до границы с Республикой Беларусь на участке км 31+000 - км 54+000 в Ленинградской области</t>
  </si>
  <si>
    <t>готовность объекта с начала строительства - 1этап -100%, 2 этап - 21%, выполнение годового задания - 1%, государственный контракт -  29/14/102404 от 03.02.014, 268/14/102014 от 04.08.2014. Краткая информация о ходе выполнения основных работ: на 1 этапе строительно-монтажные  работы  завершены. на 2 этапе производится отсыпка земляного полотна и реконструкция путепроводов на ПК144, ПК184 и  реконструкция транспортной развязки №5, работы выполняются в соответствии с календарным графиком</t>
  </si>
  <si>
    <t>2.39</t>
  </si>
  <si>
    <t>Реконструкция автомобильной дороги Р-23 Санкт-Петербург – Псков – Пустошка – Невель – граница с Республикой Белоруссия на участке км 54+000 – км 80+000, Ленинградская область</t>
  </si>
  <si>
    <t>В соответствии с действующим законодательством  проведен  первый этап публичного технологического и ценового аудита (ТЦА) инвестиционного проекта (положительное заключение № 7-ТЦА/205/17/102074/08-2017 от 28.08.2017).                                                                                                                                                                  Государственный контракт  на разработку проектной документации № 286/17/102074 от 17.12.2017. Проектно-изыскательские работы ведутся в соответствии с календарным графиком.</t>
  </si>
  <si>
    <t>Строительство и реконструкция участков автомобильной дороги М-10 "Россия" Москва - Тверь - Великий Новгород - Санкт-Петербург</t>
  </si>
  <si>
    <t>Федеральное казенное учреждение "Управление автомобильной магистрали Москва - Санкт-Петербург Федерального дорожного агентства", г. Тверь</t>
  </si>
  <si>
    <t>2.40</t>
  </si>
  <si>
    <t>Реконструкция участков автомобильной дороги М-10 "Россия" - от Москвы через Тверь, Новгород до Санкт-Петербурга. Реконструкция мостового перехода через реку Волга на км 176 (II очередь) автомобильной дороги М-10 "Россия" Москва - Тверь - Великий Новгород - Санкт-Петербург, Тверская область</t>
  </si>
  <si>
    <t xml:space="preserve">Заключен Государственный контракт № 136-2014 от 17.12.2014; - техническая готовность - 72%;- выполнение задания - 6,2 %;
- работы выполняются с опережением графика, выполнен демонтаж старого моста, устройство нового моста, эстакады; ведутся работы по укладке а/б покрытия, устройству съездов и подходов. - существенных проблем не отмечается.
</t>
  </si>
  <si>
    <t>2.41</t>
  </si>
  <si>
    <t>Реконструкция участков автомобильной дороги М-10 "Россия" - от Москвы через Тверь, Новгород до Санкт-Петербурга. Реконструкция автомобильной дороги М-10 "Россия" Москва - Тверь - Великий Новгород - Санкт-Петербург км 156+000 - км 178+800 (обход г.Твери) со строительством двух транспортных развязок в разных уровнях на км 164 и км 173, Тверская область</t>
  </si>
  <si>
    <t>Заключен Государственный контракт № 101-2014 от 14.10.2014.   Готовность объекта - 93%; Выполнение годового задания - 22 %; Работы выполняются в строгом соответствии с календарным графиком, проблемные вопросы отсутствуют. Планируют открыть рабочее движение 30 мая 2018 года</t>
  </si>
  <si>
    <t>Строительство и реконструкция участков автомобильной дороги А-181 "Скандинавия" Санкт-Петербург - Выборг - граница с Финляндской Республикой</t>
  </si>
  <si>
    <t>2.42</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</si>
  <si>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М-10 "Скандинавия" - от Санкт-Петербурга через Выборг до границы с Финляндией на участке км 47+571 - км 65+000, Ленинградская область</t>
  </si>
  <si>
    <t>готовность объекта с начала строительства - 1 этап -100%, 2 этап -81%,  , выполнение годового задания - 0%, государственный контракт -  472/14/102032 от 17.12.2014. Краткая информация о ходе выполнения основных работ: завершён полный комплекс строительно-монтажных работ на участке км 47 - км 52, получен ЗОС, получено разрешение на ввод. На участке с км 52 по км 65 ведутся работы по отсыпке земляного полотна, устройству сетчатого ограждения, парапетного ограждения, укреплению водоотводных канав габионами. В процессе строительства скотопрогон на км 61 и водопропускная труба на км 64. Работы выполняются в соответствии с календарным графиком</t>
  </si>
  <si>
    <t>2.43</t>
  </si>
  <si>
    <t>Строительство и реконструкция участков автомобильной дороги М-10 "Скандинавия" от Санкт-Петербурга через Выборг до границы с Финляндией. Реконструкция автомобильной дороги А-181 "Скандинавия" Санкт-Петербург - Выборг - граница с Финляндской Республикой на участке км 65+000 - км 100+000, Ленинградская область</t>
  </si>
  <si>
    <t>готовность объекта с начала строительства - 7%, выполнение годового задания - 0%, государственный контракт -  265/17/102022 от 20.10.2017 (подготовка территории строительства). Краткая информация о ходе выполнения основных работ: завершены работы по разминированию, частично выполнена расчистка полосы отвода от леса и кустарника, в настоящее время производство СМР не ведется, выполняется разработка рабочей документации, работы выполняются в соответствии с календарным графиком</t>
  </si>
  <si>
    <t>Строительство и реконструкция участков автомобильной дороги Р-120 Орел - Брянск - Смоленск - граница с Республикой Белоруссия</t>
  </si>
  <si>
    <t>Федеральное казенное учреждение "Управление автомобильной магистрали Москва - Бобруйск Федерального дорожного агентства", г.Калуга</t>
  </si>
  <si>
    <t>2.44</t>
  </si>
  <si>
    <t>Строительство автомобильной дороги А-141 Орел - Брянск  до магистрали "Украина" на участке км 18+102 - км 27+024 (обход Нарышкино) в Орловской области</t>
  </si>
  <si>
    <t xml:space="preserve">Готовность объекта с начала строительства - 52%, выполнение годового задания-0%
В соответствии с новым доп.соглашением СМР начались со 2 апреля 2018 года.   </t>
  </si>
  <si>
    <t>Строительство и реконструкция участков автомобильной дороги М-5 "Урал" Москва - Рязань - Пенза - Самара - Уфа - Челябинск</t>
  </si>
  <si>
    <t>2.45</t>
  </si>
  <si>
    <t>Строительство и реконструкция автомобильной дороги М-5 "Урал" - от Москвы через Рязань, Пензу, Самару, Уфу до Челябинска. Строительство автомобильной дороги М-5 "Урал" - от Москвы через Рязань, Пензу, Самару, Уфу до Челябинска на участке обхода п. Октябрьский с мостом через реку Москва км 28 - км 37, Московская область</t>
  </si>
  <si>
    <t>Подготовительные работы
готовность объекта с начала строительства 1,70 %, выполнение годового задания 3,0 %
Ведутся работы по подготовке территории строительства. Государственный заказ на основные работы будет рамещен после согласования закупки Правительством РФ.</t>
  </si>
  <si>
    <t>Федеральное казенное учреждение "Федеральное управление автомобильных дорог "Приуралье" Федерального дорожного агентства", г. Уфа, Республика Башкортостан</t>
  </si>
  <si>
    <t>2.46</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</si>
  <si>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1375+000 - км 1401+000, Республика Башкортостан </t>
  </si>
  <si>
    <t>Готовность объекта с начала строительства 17%;Выполнение годового задания 0 %;Контракт с АО "Волгомост" расторгнут в одностороннем порядке в связи с невыполнением работ.
Ведется работа по подготовке документации для размещения государственного заказа</t>
  </si>
  <si>
    <t>2.47</t>
  </si>
  <si>
    <t>Строительство и реконструкция участков автомобильной дороги М-5 "Урал" Москва - Рязань - Пенза - Самара - Уфа - Челябинск. Реконструкция автомобильной дороги М-5 «Урал» Москва – Рязань – Пенза – Самара – Уфа – Челябинск (подъезд к г. Оренбург) на участке км 215 – км 225, Оренбургская область</t>
  </si>
  <si>
    <t>Государственный заказ размещен, на стадии подачи заявок</t>
  </si>
  <si>
    <t>2.48</t>
  </si>
  <si>
    <t>Реконструкция автомобильной  дороги М-5 "Урал" от Москвы через Рязань, Пензу, Самару, Уфу до Челябинска на участке  км 1480+000 - км 1494, Республика Башкортостан</t>
  </si>
  <si>
    <t xml:space="preserve">Готовность объекта с начала проектирования 91 %;  Выполнение годового задания 91%%;  Государственный контракт № 5/171 от 10.04.2014;Работы выполняются в соответствии с календарным графиком.                        </t>
  </si>
  <si>
    <t>2.49</t>
  </si>
  <si>
    <t>Реконструкция автомобильной  дороги М-5 "Урал" от Москвы через Рязань, Пензу, Самару, Уфу до Челябинска на участке км 1466+030 - км 1480+000, Республика Башкортостан</t>
  </si>
  <si>
    <t>Готовность объекта с начала строительства 96,38 %; Выполнение годового задания 0,44 %; Контракт с ООО "Строительное управление - 820" расторгнут в связи с процедурой банкротства   Государственный контракт заключен с ОАО "Хотьковский автомост"  от 01.11.2017 № 0301100012717000141.2017.46647 Работы не ведутся, в связи с температурными ограничениями, остался вид работ зависящий от положительных температур  Проблемные вопросы прохождение повторной ГГЭ</t>
  </si>
  <si>
    <t>2.50</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</si>
  <si>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от Москвы через Рязань, Пензу, Самару, Уфу до Челябинска на участке км 1360+000- км 1375+000, Республика Башкортостан  </t>
  </si>
  <si>
    <t>Готовность объекта с начала строительства 55,5 %; Выполнение годового задания 0,75 %;Государственный контракт от 16.12.2013 № 0301100012713000125-0000795-01 (I пусковой комплекс), Государственный контракт от 28.06.2017 № 0301100012717000023.2017.270346 (II пусковой комплекс);На участке строительства требуется перенос коридора магистральных нефтегазопроводов АО «Транснефть-Урал», ПАО «Газпром», ПАО «Башнефть» общей протяжённостью 22 км. Выполнено 41 %. Производятся подготовительные работы по врезке переустроенных трубопроводов, сварка трубопроводов, после завершения всех работ по переустройству трубопроводов  откроется фронт работ для строительства 4 км автомобильной дороги и завершение работ по строительству транспортной развязки на ПК 90+41. Работы ведутся в графике, проблемные вопросы по переустройству инж.коммуникаций, в связи с чем ввод в эксплуатацию будет осуществлен поэтапно: в 2018 - 11 км,  в 2019 - 4 км</t>
  </si>
  <si>
    <t>Федеральное казенное учреждение "Федеральное  управление автомобильных дорог "Большая Волга" Федерального дорожного агентства", г. Пенза</t>
  </si>
  <si>
    <t>2.51</t>
  </si>
  <si>
    <t>Строительство и реконструкция автомобильной дороги М-5 "Урал" от Москвы через Рязань, Пензу, Самару, Уфу до Челябинска. Строительство транспортной развязки на км 633 автомобильной дороги М-5 "Урал" Москва - Рязань - Пенза - Самара - Уфа - Челябинск, Пензенская область</t>
  </si>
  <si>
    <t>Государственный  контракт от 22.12.2017г. №5/11-17. Готовность объекта с начала строительства 4,5% ; годовое задание выполнено на 1,3%. Отставание от календарного графика отсутствует.  Ход реализации объекта: разработка рабочей документации, выполняется процедура оформления земельных участков под строительство.</t>
  </si>
  <si>
    <t>2.52</t>
  </si>
  <si>
    <t>Строительство и реконструкция автомобильной дороги М-5 "Урал" -  от Москвы через Рязань, Пензу, Самару, Уфу до Челябинска. Строительство транспортной развязки на км 974 автомобильной дороги М-5 "Урал" - от Москвы через Рязань, Пензу, Самару, Уфу до Челябинска, Самарская область</t>
  </si>
  <si>
    <t>2.53</t>
  </si>
  <si>
    <t xml:space="preserve">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на участке км 814+000 - км 835+000, Ульяновская область </t>
  </si>
  <si>
    <t>Государственный  контракт от 24.10.2014г. №5/14-14. Готовность объекта с начала строительства 46,2% ; годовое задание выполнено на 2,1%. Отставание от календарного графика - 70 793,326 тыс. руб.  Ход реализации объекта: на объекте ведутся работы по переустройству нефтепродуктопроводов, устройство земляного полотна на 3 пусковом комплексе, строительство моста ч/з Ручей и   моста ч/р Сызранка. Устройство водопропускных труб.    Проблемные вопросы : длительность переустройства электросетей владельцами коммуникаций (МРСК) из зоны производства работ.</t>
  </si>
  <si>
    <t>2.54</t>
  </si>
  <si>
    <t>Строительство и реконструкция автомобильной дороги М-5 "Урал" от Москвы через Рязань, Пензу, Самару, Уфу до Челябинска. Строительство транспортной развязки на км 189 автомобильной дороги М-5 "Урал" Москва - Рязань - Пенза - Самара - Уфа - Челябинск, Рязанская область</t>
  </si>
  <si>
    <t>Государственный  контракт от 01.08.2016г. №5/3-16. Готовность объекта с начала строительства 63,2% ; годовое задание выполнено на 16,9%. Отставание от календарного графика - 46 666,99 тыс. руб.  В настоящий момент на объекте ведутся следующие работы: строительство мостов через р. Плетенка и р. Павловка, пешеходных переходов в разных уровнях на а/д 1Р-132 и М-5 "Урал". Устройство  пролетных строений эстакады. Устройство шумозащитных экранов.   Проблемные вопросы : длительность переустройства электросетей владельцами коммуникаций (МРСК) из зоны производства работ.</t>
  </si>
  <si>
    <t>Федеральное казенное учреждение "Управление федеральных автомобильных дорог "Южный Урал" Федерального дорожного агентства", г. Челябинск</t>
  </si>
  <si>
    <t>2.55</t>
  </si>
  <si>
    <t>Реконструкция автомобильной дороги М-5 "Урал" - от Москвы через Рязань, Пензу, Самару, Уфу до Челябинска на участке км 1809+232 - км 1820+233 в Челябинской области</t>
  </si>
  <si>
    <t xml:space="preserve">готовность объекта с начала строительства 86,7%;
- выполнение годового задания 0 %;
- государственный контракт №101 от 03.07.2012г - расторгнут по решению Арбитражного суда 12.10.2017г. ;
- повторное размещение государственной закупки  будет возможно после корректировки ФАИП. Необходим перенос сроков ввода объекта в эксплуатацию на 2019 год                                                                                                                           </t>
  </si>
  <si>
    <t>2.56</t>
  </si>
  <si>
    <t>Строительство и реконструкция автомобильной дороги  М-5 "Урал" - от Москвы через Рязань, Пензу, Самару, Уфу до Челябинска. Реконструкция автомобильной дороги   М-5 "Урал" - от Москвы через Рязань, Пензу, Самару, Уфу до  Челябинска  км 1790+358 - км 1799+280, Челябинская область</t>
  </si>
  <si>
    <t>готовность объекта с начала строительства 31%;
- выполнение годового задания 0%;
- государственный контракт №109 от 20.10.2014г. -расторгнут в одностороннем порядке 18.12.2017г.;
Ведется работа по подготовке документации для размещения государственного заказа.</t>
  </si>
  <si>
    <t>Строительство и реконструкция участков автомобильной дороги М-7 "Волга" Москва - Владимир - Нижний Новгород - Казань - Уфа</t>
  </si>
  <si>
    <t>Федеральное казенное учреждение "Управление автомобильной магистрали Москва - Нижний  Новгород Федерального дорожного агентства", г. Ногинск</t>
  </si>
  <si>
    <t>2.57</t>
  </si>
  <si>
    <t>Строительство и реконструкция автомобильной дороги М-7 "Волга" от Москвы через Владимир, Нижний Новгород, Казань до Уфы. Строительство транспортной развязки на км 27 автомобильной дороги М-7 "Волга" Москва - Владимир - Нижний Новгород - Казань - Уфа, Московская область</t>
  </si>
  <si>
    <t>Государственный контракт №186 от 28.06.2017 с ООО "ЕТС". Готовность объекта с начала строительства -  18,9%.  Выполнение годового задания - 1,9%. Работы проводятся в соответствии с графиком выполнения работ</t>
  </si>
  <si>
    <t>2.58</t>
  </si>
  <si>
    <t xml:space="preserve">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 от Москвы через Владимир, Нижний Новгород, Казань до Уфы на участке км 1310+910 - км 1321+500, Республика Башкортостан </t>
  </si>
  <si>
    <t>Готовность объекта с начала строительства 70,00 %; Выполнение годового задания 0,40 %;Государственный контракт от 17.12.2012 № 7/315 (I пусковой комплекс), государственный контракт от 19.12.2013 № 0301100012713000169-0000795-01 (II пусковой комплекс);В связи с изменением проектных решений (изменение направления трассы в районе транспортной развязки ПК 33+72 (н.п. Волково) и вдоль участка ПК 5+00 – ПК 11+00 основного направления автомобильной дороги) переустройства нефтепроводов, нефтепродуктопроводов АО «Транснефть – Урал» в составе строительства объекта, произошло увеличение объема работ по переустройству, что приводит к удорожанию стоимости строительства на сумму приблизительно 100 000,0 тыс. руб. В связи с невозможностью переустройства указанных коммуникаций в рамках стоимости по заключенным государственным контрактам, на 1,5 км участка автомобильной дороги отсутствует фронт работ для реализации федеральной адресной инвестиционной программы. Работы ведутся с отставанием от графика, проблемные вопросы по переустройству инж.коммуникаций, в связи с чем предложение ввод в эксплуатацию будет осуществлен поэтапно: в 2018 - 9,883/211,05, в 2019 - 1,584/83,46</t>
  </si>
  <si>
    <t>Федеральное казенное учреждение "Федеральное управление автомобильных дорог Волго-Вятского региона Федерального дорожного агентства", г. Казань, Республика Татарстан</t>
  </si>
  <si>
    <t>2.59</t>
  </si>
  <si>
    <t>Строительство и реконструкция автомобильной дороги М-7 "Волга" от Москвы через Владимир, Нижний Новгород, Казань до Уфы Строительство моста через реку Сура на км 582+300 автомобильной дороги М-7 "Волга" Москва - Владимир - Нижний Новгород - Казань - Уфа,  Чувашская Республика (1-ая очередь строительства). Этап 2В</t>
  </si>
  <si>
    <t>Ведется работа по подготовке документации для размещения государственного заказа</t>
  </si>
  <si>
    <t>2.60</t>
  </si>
  <si>
    <t>Реконструкция автомобильной дороги М-7 "Волга" Москва - Владимир - Нижний Новгород - Казань - Уфа на участке км 761+500 - км 771+246, Республика Татарстан</t>
  </si>
  <si>
    <t>2.61</t>
  </si>
  <si>
    <t>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856+500 - км 868, Республика Татарстан</t>
  </si>
  <si>
    <t xml:space="preserve">Готовность объекта с начала строительства 57 % Работы не ведутся в связи с невозможностью оплаты ген.подрядчику из-за отсутствия продленной банковкой гарантии </t>
  </si>
  <si>
    <t>2.62</t>
  </si>
  <si>
    <t xml:space="preserve">Строительство и реконструкция автомобильной дороги М-7 "Волга" - от Москвы через Владимир, Нижний Новгород, Казань до Уфы. Реконструкция автомобильной дороги М-7 "Волга" Москва - Владимир - Нижний Новгород - Казань - Уфа на участке км 868 - км 878, Республика Татарстан </t>
  </si>
  <si>
    <t>Готовность объекта с начала строительства 74 % 
Работы не ведутся, СМР начнутся при наступлении положительных температур. Отставания нет.</t>
  </si>
  <si>
    <t>2.63</t>
  </si>
  <si>
    <t>Реконструкция автомобильной дороги М-7 "Волга" Москва - Владимир - Нижний Новгород - Казань - Уфа на участке км 878 - км 888, Республика Татарстан</t>
  </si>
  <si>
    <t>Готовность объекта с начала строительства 84 % 
Работы не ведутся, СМР начнутся при наступлении положительных температур. Отставания нет.</t>
  </si>
  <si>
    <t>Федеральное казенное учреждение "Управление федеральных автомобильных дорог "Прикамье" Федерального дорожного агентства", г. Чебоксары, Чувашская Республика</t>
  </si>
  <si>
    <t>2.64</t>
  </si>
  <si>
    <t>Реконструкция автомобильной дороги М-7 "Волга" Москва - Владимир - Нижний Новгород - Казань - Уфа на участке км 643+000 - км 659+150, Чувашская Республика</t>
  </si>
  <si>
    <t>Государственный контракт с ОАО "Гипротрансмост" от 02.07.2012 № 156/12 расторгнут по решению Арбитражного суда Чувашской республики  18.09.2017 .   На отчетную дату договорные обязательства отсутствуют.</t>
  </si>
  <si>
    <t>2.65</t>
  </si>
  <si>
    <t>Строительство моста через реку Сура на км 582+300 автомобильной дороги М-7 "Волга" Москва - Владимир - Нижний Новгород - Казань - Уфа, Чувашская Республика (2-ая очередь строительства)</t>
  </si>
  <si>
    <t>Государственный контракт с ОАО "Гипротрансмост" от 26.12.2011 № 348/11 расторгнут по решению Арбитражного суда Чувашской республики  03.11.2017.    На отчетную дату договорные обязательства отсутствуют.</t>
  </si>
  <si>
    <t>Строительство и реконструкция участков автомобильной дороги Р-22 "Каспий" автомобильная дорога М-4 "Дон" - Тамбов - Волгоград - Астрахань</t>
  </si>
  <si>
    <t>Федеральное казенное учреждение "Управление автомобильной магистрали Москва - Волгоград Федерального дорожного агентства", г. Тамбов</t>
  </si>
  <si>
    <t>2.66</t>
  </si>
  <si>
    <t>Строительство и реконструкция участков автомобильной дороги М-6 "Каспий" - из Москвы (от Каширы) через Тамбов, Волгоград до Астрахани. Реконструкция автомобильной дороги Р-22 "Каспий" автомобильная дорога М-4 "Дон" - Тамбов - Волгоград - Астрахань на участке км 386+000 - км 398+000, Тамбовская область</t>
  </si>
  <si>
    <t>Готовность объекта 23%. Средства 2018года  освоены на 4,7%. Работы выполняются согласно календарного графика. Ведутся  работы по устройству земполотна на строительстве обхода, строительство водопропускных труб.</t>
  </si>
  <si>
    <t>2.67</t>
  </si>
  <si>
    <t>Строительство и реконструкция участков автомобильной дороги Р-217 "Кавказ" автомобильная дорога М-4 "Дон" - Владикавказ - Грозный - Махачкала - граница с Азербайджанской Республикой</t>
  </si>
  <si>
    <t>Федеральное казенное учреждение "Управление федеральных автомобильных дорог "Кавказ" Федерального дорожного агентства", г.Пятигорск Ставропольского края</t>
  </si>
  <si>
    <t>2.68</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</si>
  <si>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563+100 – км 589+000, Республика Ингушетия (корректировка)</t>
  </si>
  <si>
    <t>контракт с подрядной организацией отсутствует. проект получил положительное заключение 29.03.2018г.  
Ведется работа по подготовке документации для размещения государственного заказа.</t>
  </si>
  <si>
    <t>2.69</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</si>
  <si>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387+000 - км 397+000, Кабардино-Балкарская Республика</t>
  </si>
  <si>
    <t>Контракт с подрядной организацией ООО "МКАД" по выполнению работ 1-этапа Процент выполнения задания 2018 года 2,3 %, готовности всего объекта с начала строительства 10%.Контракт с подрядной организацией ООО "МКАД" по выполнению работ 2-этапа  Процент выполнения задания 2018 года 3,2% , готовности всего объекта с начала строительства 4%</t>
  </si>
  <si>
    <t>Федеральное казенное учреждение "Управление федеральных автомобильных дорог "Каспий" Федерального дорожного агентства", г. Астрахань</t>
  </si>
  <si>
    <t>2.70</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</si>
  <si>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подхода от автомобильной дороги Р-217 «Кавказ» автомобильная дорога М-4 «Дон» - Владикавказ - Грозный - Махачкала - граница с Азербайджанской Республикой к строящемуся автомобильному мосту через реку Самур в районе пункта пропуска Яраг - Казмаляр, Республика Дагестан</t>
  </si>
  <si>
    <t>Готовность объекта - 4,9%;
Генеральный подрядчик ООО "Мостострой" ГК 1/17/СТР от 15.05.2017;
Выполняются работы по устройству ограждения производства работ в закрытой зоне строительства.</t>
  </si>
  <si>
    <t>2.71</t>
  </si>
  <si>
    <t>Строительство автомобильного моста через р. Самур в районе пунктов пропуска Самур (Азербайджанская Республика) - Яраг-Казмаляр (Российская Федерация) через азербайджано-российскую государственную границу</t>
  </si>
  <si>
    <t>Генеральный подрядчик ОАО «Евро-Азиатская Строительная Корпорация «EVRASCON» (Азербайджанская Республика) (Подрядчик) по договору с «Государственное Агентство Автомобильных Дорог Азербайджана» (Заказчик), ГК № ААУ-399/2017 от 19 декабря 2017; Устройство ростверка Опоры №1 (АР);Проблемные вопросы:- 21.03.2018 направлена схема закрытых зон строительства на согласование в Азербайджанскую Республику;- «Государственное Агентство Автомобильных Дорог Азербайджана» не представлен график производства работ;- «Государственное Агентство Автомобильных Дорог Азербайджана» не представлен комплект проектной и рабочей документации;- «Государственное Агентство Автомобильных Дорог Азербайджана» не представлено разрешение на строительство;- «Государственное Агентство Автомобильных Дорог Азербайджана» не представлено подписанное соглашение о софинансировании.</t>
  </si>
  <si>
    <t>2.72</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</si>
  <si>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М-29 "Кавказ" - из Краснодара (от Павловской) через Грозный, Махачкалу до границы с Азербайджанской Республикой (на Баку) на участке км 805+000 - км 817+000, Республика Дагестан</t>
  </si>
  <si>
    <t>Готовность объекта - 41,1%; Выполнение плана 2018 - 7,86%; Генеральный подрядчик ООО "Нарт" ГК 6/17/СТР от 30.08.2017;
Ведутся работы по устройству улавливающих стен на ПК20+30 – ПК24+90, ПК35+98 – ПК34+17; устройству удерживающей стенки на ПК113+17 – ПК118+25; устройству подпорной стены на ПК13+77 – ПК16+77, ПК15+12 – ПК15+78; устройству земляного полотна ПК24+00 – ПК30+00, устройству основания из ПГС на ПК67+40 – ПК71+00.</t>
  </si>
  <si>
    <t>2.73</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</si>
  <si>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827+000 - км 841+000, Республика Дагестан</t>
  </si>
  <si>
    <t>Готовность объекта - 4,9%; Генеральный подрядчик ООО "Мостострой" ГК 1/17/СТР от 15.05.2017;
Выполняются работы по устройству ограждения производства работ в закрытой зоне строительства.</t>
  </si>
  <si>
    <t>2.74</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</si>
  <si>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Строительство автомобильной дороги М-29 "Кавказ" - из Краснодара (от Павловской) через Грозный, Махачкалу до границы с Азербайджанской Республикой (на Баку) на участке обхода г. Гудермес, Чеченская Республика (1-я, 2-я, 3-я очередь) 2-й этап - км 14+800 - км 27+000</t>
  </si>
  <si>
    <t>Готовность объекта - 6,7%; Генеральный подрядчик ООО "Дормост" ГК 3/17/СТР от 18.05.2017; Выполняются работы по отсыпке земполотна транспортной развязки на ПК148, устройство опор путепровода на ПК147+12,9, устройство земполотна на ПК148 – ПК198.</t>
  </si>
  <si>
    <t>2.75</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</si>
  <si>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Строительство транспортной развязки на км 103 автомобильной дороги подъезд к городу Майкоп, Республика Адыгея</t>
  </si>
  <si>
    <t xml:space="preserve">Государственный контракт – от 07.11.2017 №5/17/СМР. Процент технической готовности – 3,2 %. Выполнение годовой программы -6,3%. Работы ведутся без отставания от календарного графика. Выполнены работы по устройству ростверка, ведутся работы по устройству арматурного каркаса для устройства стоек опоры № 1Л путепровода на транспортной развязке;  устройству буронабивных свай опоры № 2Л путепровода на транспортной развязке; устройству арматурного каркаса для устройства ростверков опор № 3Л и № 4Л путепровода на транспортной развязке
</t>
  </si>
  <si>
    <t>2.76</t>
  </si>
  <si>
    <t>Строительство и реконструкция автомобильной дороги М-29 "Кавказ" - из Краснодара (от Павловской) через Грозный, Махачкалу до границы с Азербайджанской Республикой (на Баку). 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городу Майкоп на участке км 92+000 - км 103+451, Республика Адыгея (I очередь км 92+000 - км 102+288)</t>
  </si>
  <si>
    <t>Государственный контракт от 17.04.2017 №1/17/СМР. Процент технической готовности – 23,97%. Выполнение годового задания -4%. Работы ведутся без отставания от календарного графика. Выполнены работы по монтажу железобетонных балок пролетного строения № 1 и № 2 путепровода на км 93+000 Выполняются работы по устройству арматурного каркаса  ростверка опоры ОП-5 путепровода на км 93+000; железобетонной плиты проезжей части путепровода на км 98+000; ведутся работы по устройству ростверков опор пандусов для маломобильных групп населения на путепроводе на км 98+000; устройство опор пандуса № 1 и пандуса № 2 для маломобильных групп населения на путепроводе на км 100+000.</t>
  </si>
  <si>
    <t>2.77</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</si>
  <si>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234+000 - км 247+000, Ставропольский край</t>
  </si>
  <si>
    <t>Контракт с подрядной организацией разорван 29.11.2013г</t>
  </si>
  <si>
    <t>2.78</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</si>
  <si>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подъезд к г.Ставрополь на участке км 44+000 - км 55+000, Ставропольский край</t>
  </si>
  <si>
    <t>Контракт с подрядной организацией разорван 27.11.2014г</t>
  </si>
  <si>
    <t>2.79</t>
  </si>
  <si>
    <t>Строительство автомобильной дороги Р-217 "Кавказ" автомобильная дорога М-4 "Дон" - Владикавказ - Грозный - Махачкала - граница с Азербайджанской Республикой на участке км 338 - км 363 (обход г.Минеральные Воды), Ставропольский край</t>
  </si>
  <si>
    <t>2.80</t>
  </si>
  <si>
    <t>Строительство, 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718+800 - км 739+000 (обход г. Хасавюрт), Республика Дагестан</t>
  </si>
  <si>
    <t>2.81</t>
  </si>
  <si>
    <t>Реконструкция автомобильной дороги Р-217 "Кавказ" автомобильная дорога М-4 "Дон" - Владикавказ - Грозный - Махачкала - граница с Азербайджанской Республикой на участке км 705+000 - км 718+800, Чеченская Республика, Республика Дагестан</t>
  </si>
  <si>
    <t>Строительство и реконструкция участков автомобильной дороги А-280 Ростов-на-Дону - Таганрог - граница с Украиной</t>
  </si>
  <si>
    <t>Федеральное казенное учреждение "Управление федеральных автомобильных дорог "Азов" Федерального дорожного агентства", г. Ростов-на-Дону</t>
  </si>
  <si>
    <t>2.82</t>
  </si>
  <si>
    <t xml:space="preserve">Строительство и реконструкция автомобильной дороги М-23 Ростов-на-Дону - Таганрог до границы с Украиной (на Харьков, Одессу).  Реконструкция автомобильной дороги А-280 Ростов-на-Дону - Таганрог - граница с Украиной на участке км 29+300 - км 36+000, Ростовская область </t>
  </si>
  <si>
    <t>97% - готовность объекта, 2,72% - выполнение годового задания, ООО "Орловское ДСУ" ГК № 4-СТР-14 от 05.11.2014г.
Выполнение работ в соответствии с графиком, Проблемы возникшие с реализацией - отсутствуют</t>
  </si>
  <si>
    <t>Строительство и реконструкция участков автомобильной дороги А-155 Черкесск - Домбай - граница с Республикой Абхазия</t>
  </si>
  <si>
    <t>2.83</t>
  </si>
  <si>
    <t>Реконструкция участков автомобильной дороги А-155 Черкесск - Домбай до границы с Грузией. Реконструкция автомобильной дороги А-155 Черкесск - Домбай - граница с Республикой Абхазия км 23+100 - км 38+000, Карачаево-Черкесская Республика</t>
  </si>
  <si>
    <t>Контракт с подрядной организацией ООО ИСК " "Кубанское"" по выполнению работ. Процент выполнения задания 2018 года 1,9 % (погашено за 3 месяца 50% дебиторской задолженности), готовности всего объекта с начала строительства 57%.
В 2017 году досрочно введн этап реконструкции мощностью 0,556 км/146,3 пог.м.</t>
  </si>
  <si>
    <t>Строительство и реконструкция участков автомобильной дороги Р-258 "Байкал" Иркутск - Улан-Удэ - Чита</t>
  </si>
  <si>
    <t>Федеральное казенное учреждение "Управление федеральных автомобильных дорог Южный Байкал Федерального дорожного агентства", г. Улан-Удэ</t>
  </si>
  <si>
    <t>2.84</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</si>
  <si>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243+800 - км 248+300, Республика Бурятия</t>
  </si>
  <si>
    <t>Выполнено устройство рабочего слоя земляного полотна, устройство дорожной одежды из ЩПС и фракц. щебня. Завершаются укрепительные работы на всем протяжении участка. Устройство асфальтобетонных слоев до покрытия на начальном и конечном участке протяженностью ПК0-ПК15, ПК30-ПК39. Государственный контракт  (I - этап)  №75-15-ф от 25.11.2015 г. АО "Дорожник". Государственный контракт  (II - этап) №30-17-ф от 22.05.2017 г. АО "Дорожник". Выполнение годового задания 0,0%. Готовность объекта с начала строительства  68,2%.</t>
  </si>
  <si>
    <t>2.85</t>
  </si>
  <si>
    <t>Строительство и реконструкция участков автомобильной дороги М-55 "Байкал"- от Челябинска через Курган, Омск, Новосибирск, Кемерово, Красноярск, Иркутск, Улан-Удэ до Читы. Реконструкция автомобильной дороги Р-258 "Байкал" Иркутск - Улан-Удэ - Чита км 464+550 - км 470+590, Республика Бурятия</t>
  </si>
  <si>
    <t>Выполнены в полном объёме и запущены объездные дороги №1 и №3. Завершаются работы по устройству зем. полотна. Выполняются работы по укреплению подтопляемых насыпей системой Террамеш. Устройство дорожной одежды на всем протяжении участка до фракц. щебня. Завершение работ по устройству водопропускных труб. Государственный контракт  №37-14-ф от 16.06.2014 г. ООО "Дорстройсервис". Выполнение к годовому заданию составило 36,6%. Готовность объекта с начала строительства  35,3%.</t>
  </si>
  <si>
    <t>Федеральное казенное учреждение "Федеральное управление автомобильных дорог "Байкал" Федерального дорожного агентства", г. Красноярск</t>
  </si>
  <si>
    <t>2.86</t>
  </si>
  <si>
    <t>Строительство и реконструкция автомобильной дороги  М-53 "Байкал"- от Челябинска через Курган, Омск, Новосибирск, Кемерово, Красноярск, Иркутск, Улан-Удэ до Читы. Строительство автомобильной дороги М-53 "Байкал" -  от Челябинска через Курган, Омск, Новосибирск, Кемерово, Красноярск, Иркутск, Улан-Удэ до Читы на участке км 1045+500 - км 1061+000 (обход г. Канска), Красноярский край</t>
  </si>
  <si>
    <t xml:space="preserve">готовность объекта с начала строительства  9,4%
*выполнение годового задания   10,5%
Государственный контракт с АО "Сибмост" от 22.09.2014г. № 1/104-14
Выполение работ 2018 года составило 21 015,399  тыс.руб.
Выполнено: археологические раскопки, завершены работы по уборке порубочных остатков в полосе отвода, устройству БНС на опоре № 1 моста через р. Кан,  выполняются работы по устройству ростверка на опоре № 1 моста через р. Кан, устройству БНС опоры № 6.
</t>
  </si>
  <si>
    <t>Федеральное казенное учреждение "Управление автомобильной магистрали Красноярск - Иркутск Федерального дорожного агентства", г. Иркутск</t>
  </si>
  <si>
    <t>2.87</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</si>
  <si>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автомобильной дороги Р-258 "Байкал" Иркутск - Улан-Удэ - Чита на участке км 47+000 - км 55+912, Иркутская область</t>
  </si>
  <si>
    <t>Федеральное казенное учреждение "Федеральное управление автомобильных дорог "Сибирь" Федерального дорожного агентства", г. Новосибирск</t>
  </si>
  <si>
    <t>2.88</t>
  </si>
  <si>
    <t xml:space="preserve">Строительство и реконструкция  автомобильной дороги М-51, М-53, М-55 "Байкал"- от Челябинска через Курган, Омск, Новосибирск, Кемерово, Красноярск, Иркутск, Улан-Удэ до Читы. Реконструкция, строительство автомобильной дороги М-51 "Байкал" - от Челябинска через Курган, Омск, Новосибирск, Кемерово, Красноярск, Иркутск, Улан-Удэ до Читы на участке км 1392 - км 1422, Новосибирская область </t>
  </si>
  <si>
    <t>Готовность объекта - 50%;  Выполнение годового задания  - 3,8%.;   Государственный контракт – от 10.06.2014 №121-14 (3-й этап); Государственный контракт – от 09.09.2014 №189-14 (2-й этап); Государственный контракт – от 11.11.2014 №232-14 (1-й этап);    В 2017 году сдан в эксплуатацию 3 этап реконструкции протяженностью 5,991 км и 81,89 п.м.;  За период с января по март 2018 года  на 2 этапе выполнялись работы по строительству моста через р. Камышенка на ПК 204+30 и  путепровода на ПК 153+69,65.На 1 этапе велись работы по устройству насыпи земляного полотна по основному ходу  ПК 1+00 - ПК 13+00 и  на транспортной развязке ПК 13+62,67, строительству водопропускных труб на транспортной развязке и по основному ходу ПК 78+31, строительству путепровода на ПК 73+47,60.  
Работы идут в соответствии с календарным графиком.  Проблемные вопросы решались в рабочем порядке.</t>
  </si>
  <si>
    <t>Строительство и реконструкция участков автомобильной дороги Р-255 "Сибирь" Новосибирск - Кемерово - Красноярск - Иркутск</t>
  </si>
  <si>
    <t>2.89</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</si>
  <si>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Реконструкция путепровода через ВСЖД на км 702+775 автомобильной дороги Р-255 "Сибирь" Новосибирск - Кемерово - Красноярск - Иркутск, Красноярский край</t>
  </si>
  <si>
    <t>Готовность объекта с начала строительства 21%, выполнение годового задания  2,3%,  государственный контракт с ОАО "Новосибирскавтодор" от 02.06.2017г. № 80/17, выполнение работ 2018 года составило 9 292,782 тыс.руб
Отставание работ в течение 2018 года по причине длительного согласования с РЖД прокола под железной дорогой; выполнено устройство водопропускных труб - 80%, выполнено устройство земляного полотна по левой трассе-80%, ведутся подготовительные работы по устройству путепроводов, выполнено изготовление балок пролетного строения путепроводов - 50%, на путепроводе ПК 9+23,73; выполняются работы по устройству ж/б буронабивных свай на опоре №1 и устройство рабочего слоя  на левой трассе ПК 15+00-ПК 21+20</t>
  </si>
  <si>
    <t>2.90</t>
  </si>
  <si>
    <t>Строительство и реконструкция участков автомобильной дороги Р-255 "Сибирь" Новосибирск - Кемерово - Красноярск - Иркутск. Реконструкция автомобильной дороги Р-255 «Сибирь» Новосибирск – Кемерово – Красноярск – Иркутск на участке км 1545 – км 1555, Иркутская область</t>
  </si>
  <si>
    <t>Ведется работа по подготовке докуметации для размещения государственного заказа</t>
  </si>
  <si>
    <t>2.91</t>
  </si>
  <si>
    <t>Строительство и реконструкция участков автомобильной дороги М-51, М-53, М-55 "Байкал"- от Челябинска через Курган, Омск, Новосибирск, Кемерово, Красноярск, Иркутск, Улан-Удэ до Читы. Строительство, реконструкция автомобильной дороги Р-255 "Сибирь" Новосибирск -  Кемерово - Красноярск - Иркутск на участке км 436+000 - км 465+000 (обход г. Мариинска), Кемеровская область</t>
  </si>
  <si>
    <t xml:space="preserve"> Готовность объекта с начала строительства - 16,7%;  Выполнение годового задания - 0,5%;  Государственный контракт от 30.11.2014 №236-14; За период с января по март 2018 года работы выполнялись собственными силами АО "Сибмост" Мостотряд №85 на мосту через р. Кия (бетонирование ростверка, монтаж контурных блоков , армирование оголовка тела, бетонирование подфермников, монтаж балансирных балок монолитной опоры №3).
 Работы идут в соответствии с календарным графиком.                          </t>
  </si>
  <si>
    <t>2.92</t>
  </si>
  <si>
    <t>Строительство и реконструкция участков автомобильной дороги Р-254 "Иртыш" Челябинск - Курган - Омск - Новосибирск</t>
  </si>
  <si>
    <t>Федеральное казенное учреждение "Федеральное управление автомобильных дорог "Сибирь" Федерального дорожного агентства", г.Новосибирск</t>
  </si>
  <si>
    <t>2.93</t>
  </si>
  <si>
    <t>Строительство и реконструкция участков автомобильной дороги Р-254 "Иртыш" Челябинск - Курган - Омск - Новосибирск. Реконструкция автомобильной дороги Р-254 «Иртыш» Челябинск – Курган – Омск – Новосибирск на участке км 1072+000 – км 1077+000, Новосибирская область</t>
  </si>
  <si>
    <t>Внесен в план-график на проведение технологического и ценового аудита 1 этапа</t>
  </si>
  <si>
    <t>Строительство и реконструкция участков автомобильной дороги Р-297 "Амур" Чита - Невер - Свободный - Архара - Биробиджан - Хабаровск</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</si>
  <si>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г.Хабаровск</t>
  </si>
  <si>
    <t>2.94</t>
  </si>
  <si>
    <t>Строительство и реконструкция участков автомобильной дороги Р-297 "Амур" Чита - Невер - Свободный - Архара - Биробиджан - Хабаровск. Строительство, реконструкция автомобильной дороги Р-297 «Амур» Чита - Хабаровск на участке км 1471+176 –км 1474+176, Амурская область</t>
  </si>
  <si>
    <t>Государственный заказ размещен,  на стадии подачи заявок</t>
  </si>
  <si>
    <t>Строительство и реконструкция участков автомобильной дороги А-331 "Вилюй" Тулун - Братск - Усть-Кут - Мирный - Якутск</t>
  </si>
  <si>
    <t>Федеральное казенное учреждение "Управление автомобильной дороги общего пользования федерального значения "Вилюй" Федерального дорожного агентства", г. Якутск, Республика Саха (Якутия)</t>
  </si>
  <si>
    <t>2.95</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</si>
  <si>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мостового перехода через ручей Улахан-Мугур на км 1067+239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</si>
  <si>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2.96</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</si>
  <si>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Строительство мостового перехода через р. Малая Ботуобуйа на км 1157+400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</si>
  <si>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2.97</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</si>
  <si>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Строительство мостового перехода через р. Сасар-Юрях на км 890+707 автомобильной дороги "Вилюй" - автомобильной дороги, строящейся от автомобильной дороги М-53 "Байкал" через Братск, Усть-Кут, Мирный до Якутска, Республика Саха (Якутия)</t>
  </si>
  <si>
    <t>2.98</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</si>
  <si>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Строительство мостового перехода через р. Тюкян на км 702+600 автомобильной дороги А-331 "Вилюй" Тулун - Братск - Усть-Кут - Мирный - Якутск, Республика Саха (Якутия)</t>
  </si>
  <si>
    <t>Государственный контракт заключен с 07.03.2018 с ОАО "Хатьковский автомост"</t>
  </si>
  <si>
    <t>2.99</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</si>
  <si>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искусственных водопропускных сооружений через реку Куккурэ на км 983+000 автомобильной дороги "Вилюй" - автомобильная дорога, строящаяся от автомобильной дороги М-53 "Байкал" через Братск, Усть-Кут, Мирный до Якутска, Республика Саха (Якутия)</t>
  </si>
  <si>
    <t xml:space="preserve">Готовность объекта с начала строительства 7,62% - Выполнение годового задания100%  - Государственный контракт на выполнение СМР №81-РИВС/17 от 18.09.2017   - Информация о ходе работ: Выполнены работы по созданию ГРО, очистке территории от леса и кустарников, отсыпана строительная площадка, отсыпано  зем.полотно (32%).                                                                                 </t>
  </si>
  <si>
    <t>2.100</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</si>
  <si>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26+000 - км 44+000, Республика Саха (Якутия)</t>
  </si>
  <si>
    <t xml:space="preserve">Готовность объекта с начала строительства 51,4%,   Выполнение годового задания 100%  Государственный контракт на выполнение СМР №48-РАД/14 от 25.08.2014г.   Информация о ходе работ: водопропускные трубы (100%), зем.полотно (100%), устройство доп. слоя основания из ЩПС С-5 (40%).                                                                   </t>
  </si>
  <si>
    <t>2.101</t>
  </si>
  <si>
    <t>Строительство и реконструкция участков автомобильной дороги "Вилюй" - автомобильная дорога, строящаяся от автомобильной дороги М-53 "Байкал" через Братск, Усть-Кут, Мирный до Якутска.  Реконструкция автомобильной дороги А-331 "Вилюй" Тулун - Братск - Усть-Кут - Мирный - Якутск на участке  км 55+600 - км 69+130,  Республика Саха (Якутия)</t>
  </si>
  <si>
    <t xml:space="preserve">Готовность объекта с начала строительства 36,11%,  Выполнение годового задания 100%  Государственный контракт на выполнение СМР №41-РАД/17 от 22.05.2017г. Информация о ходе работ: водопропускные трубы (100%), зем.полотно (100%), устройство доп. слоя основания из ЩПС С-5 (100%).                                                                  </t>
  </si>
  <si>
    <t>Строительство и реконструкция участков автомобильной дороги Р-256 "Чуйский тракт" Новосибирск - Барнаул - Горно-Алтайск - граница с Монголией</t>
  </si>
  <si>
    <t>Федеральное казенное учреждение "Управление федеральных автомобильных дорог "Алтай" Федерального дорожного агентства", г. Барнаул, Алтайский край</t>
  </si>
  <si>
    <t>2.102</t>
  </si>
  <si>
    <t>Строительство и реконструкция участков автомобильной дороги М-52 "Чуйский  тракт" - от  Новосибирска через Бийск  до  границы с Монголией.  Реконструкция мостового перехода через р. Чумыш на участке км 150 - км 158 автомобильной дороги Р-256 "Чуйский тракт" Новосибирск - Барнаул - Горно-Алтайск - граница с Монголией, Алтайский край</t>
  </si>
  <si>
    <t>Государственный контракт от 30.01.2014 № 1/14 заключен с АО "Сибмост". Готовность объекта составляет 28,7 % с начала строительства. Освоено - 1,9 % от задания 2018 года.  Отставание от графика производства работ 2018 года на 30.03.2018 составляет 100,3 млн.рублей. В АО "Сибмост" направлено Уведомление о начале процедуры взыскания неустойки с 21.01.2018.   19.02.2018 ФКУ Упрдор "Алтай" направил иск в Арбитражный суд Алтайского края с требованием о расторжении контракта и об обязании возместить убытки.
Предварительное слушание назначено на 16.04.2018</t>
  </si>
  <si>
    <t>2.103</t>
  </si>
  <si>
    <t>Реконструкция автомобильной дороги М-52 "Чуйский тракт" - от Новосибирска через Бийск до границы с Монголией км 428+304 - км 495+000 в Республике Алтай (5 пусковой комплекс)</t>
  </si>
  <si>
    <t>Государственный контракт от 30.05.2017 № Ф.2017.191066 заключен с ООО "Барнаульское ДСУ-4". Готовность объекта составляет 26,5 % с начала строительства. Освоено - 4,7 % от задания 2018 года.  Работы ведутся с небольшим опережением календарного графика производства работ.</t>
  </si>
  <si>
    <t>2.104</t>
  </si>
  <si>
    <t>Строительство и реконструкция участков автомобильной дороги Р-256 "Чуйский тракт" Новосибирск - Барнаул - Горно-Алтайск - граница с Монголией. Реконструкция автомобильной Р-256 «Чуйский тракт» Новосибирск – Барнаул – Горно-Алтайск – граница с Монголией км 243+500 – км 247+000, Алтайский край</t>
  </si>
  <si>
    <t>2.105</t>
  </si>
  <si>
    <t>Строительство автомобильной дороги М-52 "Чуйский тракт" - от Новосибирска через Бийск до границы с Монголией на участке Новосибирск - Линево (1 этап км 14 - км 34), Новосибирская область</t>
  </si>
  <si>
    <t xml:space="preserve"> Готовность объекта с начала строительства - 31,8%;
Выполнение годового задания - 4,8%; 
 Государственный контракт от 01.10.2013 №125-13; 
 За период с января по март 2018 года работы выполнялись собственными силами АО "Сибмост" и подрядной организацией АО "Автодор" г.Кемерово. Эстакада, мост и путепровод на участке ПК252+23 - ПК259+00 (бетонирование монолитных стоек промежуточных опор путепроводной части в объеме 27м3; монтаж железобетонных балок длинной 33м в пролете 5-6 в количестве 14шт). Разработка выемки ПК234+00 - ПК237+00 с транспортировкой грунта в отвал на 3 км в объеме 132 тыс.м3; возведение земляного полотна на ПК239+50 - ПК244+00 в объеме 65 тыс.м3. По календарному графику на 2018 год будет подписано дополнительное соглашение после вступления в силу Решения Арбитражного суда НСО по делу №А45-4530/2017 по изменению срока окончания работ по контракту до 2021 года. Срок вступления в силу - 16.04.2018.               </t>
  </si>
  <si>
    <t>Строительство и реконструкция участков автомобильной дороги А-360 "Лена" Невер - Якутск</t>
  </si>
  <si>
    <t>Федеральное казенное учреждение "Межрегиональная дирекция по дорожному строительству в Дальневосточном регионе России Федерального дорожного агентства", г. Хабаровск</t>
  </si>
  <si>
    <t>2.106</t>
  </si>
  <si>
    <t>Реконструкция участков автомобильной дороги М-56 "Лена" от Невера до Якутска. Реконструкция автомобильной дороги А-360 "Лена" Невер-Якутск км 2 - км 4, Амурская область</t>
  </si>
  <si>
    <t>Государственный заказ размещег, на стадии подачи заявок</t>
  </si>
  <si>
    <t>2.107</t>
  </si>
  <si>
    <t>Реконструкция участков автомобильной дороги М-56 "Лена" - от Невера до Якутска. Реконструкция автомобильной дороги М-56 "Лена" - от Невера до Якутска км 63 - км 93, Амурская область</t>
  </si>
  <si>
    <t>готовность объекта - 4,36%, выполнение годового задания - 0%, государственный контракт  № 01-17/СМР от 24.07.2017</t>
  </si>
  <si>
    <t>2.108</t>
  </si>
  <si>
    <t>Строительство и реконструкция участков автомобильной дороги Р-257 "Енисей" Красноярск - Абакан - Кызыл - Чадан - Хандагайты - граница с Монголией</t>
  </si>
  <si>
    <t>2.109</t>
  </si>
  <si>
    <t>Строительство и реконструкция участков автомобильной дороги М-54 "Енисей"- от Красноярска через Абакан, Кызыл до границы с Монголией. Реконструкция автомобильной дороги Р-257 "Енисей" Красноярск - Абакан - Кызыл - граница с Монголией на участке км 389+000 - км 397+000, Республика Хакасия</t>
  </si>
  <si>
    <t>готовность объекта с начала строительства 16,6%, 4, выполнение годового задания 0,3%, государственный контракт с АО "Сибмост" от 27.10.2014г. № 2/113-14, выполение работ 2017 года завершилось с отставанием от календарного графика по вине подрядной организации, на 31.03.2018 отставание за 2017 г. составило 70 024,241 тыс.руб. 
 26.12.2017г. подано исковое заявление в Арбитражный суд Красноярского края о расторжении государственного контракта с АО «Сибмост».  
Судебное заседание назначено на 19.04.2018</t>
  </si>
  <si>
    <t>2.110</t>
  </si>
  <si>
    <t>Строительство и реконструкция участков автомобильной дороги М-54 "Енисей"- от Красноярска через Абакан, Кызыл до границы с Монголией. Строительство автомобильной дороги Р-257 "Енисей" Красноярск - Абакан - Кызыл - граница с Монголией на участке км 232+000 - км 234+000, Красноярский край</t>
  </si>
  <si>
    <t>готовность объекта с начала строительства 69,3%, *выполнение годового задания 0%, *государственный контракт с АО "Сибмост" от 27.10.2014г. № 1/112-14,  в  2018 году работы не выполнялись;
объемы по  возведению земляного полотна и устройству подстилающего слоя основания, устройству кюветов, планировке откосов земляного полотна, устройству быстротоков, укреплению кюветов и откосов земляного полотна, предусмотренные на 2017 год, выполнены в полном объеме</t>
  </si>
  <si>
    <t>2.111</t>
  </si>
  <si>
    <t>Реконструкция транспортного узла на участке км 404+000 – км 407+000 автомобильной дороги Р-257 «Енисей» Красноярск – Абакан – Кызыл – Чадан – Хандагайты –  граница с Монголией, Республика Хакасия</t>
  </si>
  <si>
    <t>Ведется подготовка документации для размещения государсвенного заказа</t>
  </si>
  <si>
    <t>Строительство и реконструкция участков автомобильной дороги А-370 "Уссури" Хабаровск - Владивосток</t>
  </si>
  <si>
    <t>2.112</t>
  </si>
  <si>
    <t>Строительство и реконструкция участков автомобильной дороги М-60 "Уссури"- от Хабаровска до Владивостока. Реконструкция автомобильной дороги  М-60 "Уссури" - от Хабаровска до Владивостока км 12+000 - км 28+750, Хабаровский  край</t>
  </si>
  <si>
    <t>готовность объекта - 64,14%, выполнение годового задания - 0%, государственный контракт  № 02-15/СМР от 15.09.2015, работы выполняются в соответствии с календарным графиком работ
Ведется работа по перепроектированию в части изменения конструкции дорожной одежды.</t>
  </si>
  <si>
    <t>2.113</t>
  </si>
  <si>
    <t>Строительство и реконструкция участков автомобильной дороги М-60 "Уссури"- от Хабаровска до Владивостока.  Реконструкция автомобильной дороги  М-60 "Уссури" - от Хабаровска до Владивостока км 28+750 - км 36+000, Хабаровский  край</t>
  </si>
  <si>
    <t>Готовность объекта - 31,40%, выполнение годового задания - 53,33%, государственный контракт  № 0322100024517000006_80758 от 25.04.2017, работы выполняются в соответствии с календарным графиком работ
Ведется работа по перепроектированию в части изменения конструкции дорожной одежды.</t>
  </si>
  <si>
    <t>2.114</t>
  </si>
  <si>
    <t xml:space="preserve">Реконструкция автомобильной дороги А-370 "Уссури" Хабаровск - Владивосток км 252 - км 258, Приморский край  </t>
  </si>
  <si>
    <t xml:space="preserve">торги запланированы на 2018 год
</t>
  </si>
  <si>
    <t>2.115</t>
  </si>
  <si>
    <t xml:space="preserve">Реконструкция автомобильной дороги А-370 "Уссури" Хабаровск - Владивосток км 258 - км 273, Приморский край  </t>
  </si>
  <si>
    <t>2.116</t>
  </si>
  <si>
    <t xml:space="preserve">Реконструкция автомобильной дороги А-370 "Уссури" Хабаровск - Владивосток км 273 - км 280, Приморский край  </t>
  </si>
  <si>
    <t>2.117</t>
  </si>
  <si>
    <t xml:space="preserve">Реконструкция автомобильной дороги А-370 "Уссури" Хабаровск - Владивосток км 557 - км 591, Приморский край  </t>
  </si>
  <si>
    <t>2.118</t>
  </si>
  <si>
    <t xml:space="preserve">Реконструкция автомобильной дороги А-370 "Уссури" Хабаровск - Владивосток км 687,7 - км 703,1, Приморский край  </t>
  </si>
  <si>
    <t>2.119</t>
  </si>
  <si>
    <t xml:space="preserve">Реконструкция автомобильной дороги А-370 "Уссури" Хабаровск - Владивосток км 36 - км 59, Хабаровский край  </t>
  </si>
  <si>
    <t>2.120</t>
  </si>
  <si>
    <t xml:space="preserve">Реконструкция автомобильной дороги А-370 "Уссури" Хабаровск - Владивосток км 118 - км 124+300, Хабаровский край  </t>
  </si>
  <si>
    <t>Строительство и реконструкция участков автомобильной дороги Р-242 Пермь - Екатеринбург</t>
  </si>
  <si>
    <t>Федеральное казенное учреждение "Федеральное управление автомобильных дорог "Урал" Федерального дорожного агентства", г. Екатеринбург</t>
  </si>
  <si>
    <t>2.121</t>
  </si>
  <si>
    <t>Реконструкция автомобильной дороги 1Р 242 Пермь - Екатеринбург на участке г. Пермь - граница Свердловской области участок км 13+815 - км 33+415 в Пермском крае</t>
  </si>
  <si>
    <t>Госконтракт № 0362100008216000124 от 28.08.2017 с АО "ХМДС" (работы выполняются на 2 пк протяженностью 6,852 км)
Готовность объекта с начала строительства составляет 41,4 %. Выполнение годового задания 5,5%.Выполняются подготовительные работы, разработка грунта, устройство основания из щебня, укрепление обочин</t>
  </si>
  <si>
    <t>Строительство и реконструкция участков автомобильной дороги Р-402 Тюмень - Ялуторовск - Ишим - Омск</t>
  </si>
  <si>
    <t>2.122</t>
  </si>
  <si>
    <t>Реконструкция автомобильной дороги Р-402 Тюмень - Ялуторовск - Ишим - Омск, участок км 10+630 - км 17+200, Тюменская область (г. Тюмень - п. Боровский)</t>
  </si>
  <si>
    <t>Госконтракт на проведение экспертизы проекта и проверки достоверности сметной стоимости проектной документации с ФАУ "Главгосэкспертиза России" № 0095Д-17/ЕГЭ-3884/ГС от 11.05.2017, № 0096Д-17/ЕГЭ-3884/05/СГ от 11.05.2017
Выполнение годового задания 0%.</t>
  </si>
  <si>
    <t>2.123</t>
  </si>
  <si>
    <t>Реконструкция автомобильной дороги Р-402 Тюмень - Ялуторовск - Ишим - Омск, участок км 17+200 - км 28+730, Тюменская область (п. Боровский - р.п. Винзили)</t>
  </si>
  <si>
    <t>Госконтракт на проведение экспертизы проекта и проверки достоверности сметной стоимости проектной документации с ФАУ "Главгосэкспертиза России" № 0379Д-17/ГГЭ-10918/04/ГС от 09.06.2017, № 0380Д-17/ГГЭ-10918/10/СГ от 09.06.2017
Выполнение годового задания 0%.</t>
  </si>
  <si>
    <t>2.124</t>
  </si>
  <si>
    <t>Реконструкция автомобильной дороги Р-402 Тюмень - Ялуторовск - Ишим - Омск, участок км 28+730 - км 39+000, Тюменская область (р.п. Винзили - п. Богандинский)</t>
  </si>
  <si>
    <t>Расходы на ликвидацию грунтовых разрывов на сети автомобильных дорог федерального значения</t>
  </si>
  <si>
    <t xml:space="preserve">Строительство автомобильной дороги А-164 Култук - Монды </t>
  </si>
  <si>
    <t>Федеральное казенное учреждение "Управление федеральных автомобильных дорог "Южный Байкал" Федерального дорожного агентства", г. Улан-Удэ, Республика Бурятия</t>
  </si>
  <si>
    <t>2.125</t>
  </si>
  <si>
    <t>Расходы на ликвидацию грунтовых разрывов на сети автомобильных дорог федерального значения. Строительство автомобильной дороги  Култук - Монды км 72+500 - км 83+000, Республика Бурятия</t>
  </si>
  <si>
    <t>Выполняются работы по устройству зем.полотна,  укрепительные работы нагорных канав, выполнены монтажные работы в полном объёме МГТ, запущена и выполнена  монолитная прямоугольная труба ПК17, устройство основания монолитной прямоугольной трубы ПК2 на съезде, завершаются работы по мосту ч/з р. Чаша, устройство пролетных строений моста ч/з р. Зактуй. Проблемные вопросы: Приостановлены работы на участке ПК30-ПК36, Подготовка мероприятий по устранению просадки насыпи с возможным повторным прохождением экспертизы. Государственный контракт №36-14-ф от 17.06.14 г.  АО "Труд". Выполнение годового задания 2,0%. Готовность объекта с начала строительства 64,0 %.</t>
  </si>
  <si>
    <t>Строительство автомобильной дороги А-153 Астрахань - Кочубей - Кизляр - Махачкала</t>
  </si>
  <si>
    <t>2.126</t>
  </si>
  <si>
    <t>Расходы на ликвидацию грунтовых разрывов на сети автомобильных дорог федерального значения. Строительство автомобильной дороги Р-215 Астрахань - Кочубей - Кизляр - Махачкала на участке граница Республики Калмыкия - н.п. Артезиан, Республика Калмыкия</t>
  </si>
  <si>
    <t>Готовность объекта - 33%; Выполнение плана 2018 - 15,06%; Генеральный подрядчик ООО «СПЕЦДОРСТРОЙ» ГК №2/17/СТР от 18.05.2017; Производится возведение земляного полотна, укладка геосинтетического материала и устройство конструктивных слоев дорожной одежды, укрепительные работы, строительство скотопрогонов, устройство питающей ЛЭП для освещения транспортных развязок; Доведение ЛБО на 2018 год. Корректировка ФАИП в части увеличения ЛБО 2018 года на 1 340 млн. руб.</t>
  </si>
  <si>
    <t>Проекты по реконструкции ремонтонепригодных мостов (строительство и реконструкция мостов и путепроводов)</t>
  </si>
  <si>
    <t>2.127</t>
  </si>
  <si>
    <t>Проекты по  реконструкции ремонтонепригодных мостов (строительство и реконструкция мостов и путепроводов). Реконструкция путепровода на км 105+361 автомобильной дороги А-121 "Сортавала" Санкт-Петербург - Сортавала - автомобильная дорога Р-21 "Кола", Ленинградская область</t>
  </si>
  <si>
    <t>готовность объекта с начала строительства - 0%, выполнение годового задания - 0%, информация о ходе размещения государственного заказа: закупка на выполнение работ  размещена на сайте единой информационной системы в сфере закупок 24.11.2017 г. Решением ФАС от 07.02.2018 Заказчику предписано аннулировать протоколы рассмотрения. 19.02.2018 Заказчик подал судебный иск на действия ФАС. 16.04.2018 назначено рассмотрение иска. краткая информация о ходе выполнения основных работ: в настоящее время работы не производятся, не заключен государственный контракт на выполнение  строительно-монтажных работ</t>
  </si>
  <si>
    <t>2.128</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</si>
  <si>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Волхов на км 122+085 автомобильной дороги М-18 "Кола" - от Санкт-Петербурга через Петрозаводск, Мурманск, Печенгу до границы с Норвегией (международный автомобильный пункт пропуска "Борисоглебск") в Ленинградской области</t>
  </si>
  <si>
    <t>готовность объекта с начала строительства - 85%, выполнение годового задания - 11%, государственный контракт - 542/16/101047 от 11.11.2016, краткая информация о ходе выполнения основных работ: по 1 этапу  - построен новый мост с подходами, переключено рабочее движение, частично устроено наружное освещение, демонтирован старый мост, по 2, 3 этапу - завершены работы по сооружению русловой опоры, производится сборка металлоконструкций пролетного строения, выполняют работы по устройству мостового полотна из сборных плит, выполняются работы по укреплению откосов георешетками, выполняются работы по устройству дорожной одежды, выполняются работы по устройству наружного освещения работы выполняются с отставанием от календарного графика</t>
  </si>
  <si>
    <t>2.129</t>
  </si>
  <si>
    <t>Проекты по реконструкции ремонтонепригодных мостов (строительство и реконструкция мостов и путепроводов). Реконструкция путепровода на км 132+677 автомобильной дороги А-120 "Санкт-Петербургское южное полукольцо" Кировск - Мга - Гатчина - Большая Ижора, Ленинградская область</t>
  </si>
  <si>
    <t>готовность объекта с начала строительства - 36%, выполнение годового задания - 8%, государственный контракт - 364/15/101049 от 11.09.2015, краткая информация о ходе выполнения основных работ:  устроены устои путепровода, ведутся работы по переустройству сетей ОАО «РЖД», устроена временная дорога, устроен стапель для надвижки пролётного строения, устраиваются временные опоры для надвижки пролетного строения. Производится укрупненная сборка пролетного строения. Частично произведена надвижка пролетного строения, работы выполняются с отставанием от календарного графика</t>
  </si>
  <si>
    <t>2.130</t>
  </si>
  <si>
    <t>Проекты по реконструкции ремонтонепригодных мостов (строительство и реконструкция мостов и путепроводов). Реконструкция моста через реку Чухук на км 120+941 автомобильной дороги А-147 Джубга - Сочи - граница с Республикой Абхазия, Краснодарский край</t>
  </si>
  <si>
    <t>2.131</t>
  </si>
  <si>
    <t>Проекты по реконструкции ремонтонепригодных мостов (строительство и реконструкция мостов и путепроводов). Реконструкция моста через реку Хаджипсе на км 140+349 автомобильной дороги А-147 Джубга - Сочи - граница с Республикой Абхазия, Краснодарский край</t>
  </si>
  <si>
    <t>2.132</t>
  </si>
  <si>
    <t>Проекты по реконструкции ремонтонепригодных мостов (строительство и реконструкция мостов и путепроводов). Реконструкция моста через реку Буу на км 147+266 автомобильной дороги А-147 Джубга - Сочи - граница с Республикой Абхазия, Краснодарский край</t>
  </si>
  <si>
    <t>2.133</t>
  </si>
  <si>
    <t>Проекты по реконструкции ремонтонепригодных мостов (строительство и реконструкция мостов и путепроводов). Реконструкция моста через реку Хобза на км 149+560 автомобильной дороги А-147 Джубга - Сочи - граница с Республикой Абхазия, Краснодарский край</t>
  </si>
  <si>
    <t>2.134</t>
  </si>
  <si>
    <t>Проекты по реконструкции ремонтонепригодных мостов (строительство и реконструкция мостов и путепроводов). Реконструкция моста через реку Баканка на км 117+790 автомобильной дороги А-146 Краснодар - Верхнебаканский, Краснодарский край</t>
  </si>
  <si>
    <t>2.135</t>
  </si>
  <si>
    <t>Реконструкция моста через р. Макопсе на км 90+907 автомобильной дороги А-147 Джубга - Сочи - граница с Республикой Абхазия, Краснодарский край</t>
  </si>
  <si>
    <t>Получено отрицательное заключение государственной экспертизы. Идет подготовка проектной документации к повторной экспертизе</t>
  </si>
  <si>
    <t>Федеральное казенное учреждение "Управление федеральных автомобильных дорог "Кавказ" Федерального дорожного агентства", г. Пятигорск Ставропольского края</t>
  </si>
  <si>
    <t>2.136</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</si>
  <si>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Большой Ставропольский канал на км 47+802 автомобильной дороги А-165 Лермонтов - Черкесск, Карачаево-Черкесская Республика</t>
  </si>
  <si>
    <t>Ведется работа по подготовке документации для размещения государственнго заказа</t>
  </si>
  <si>
    <t>2.137</t>
  </si>
  <si>
    <t>Проекты по  реконструкции ремонтонепригодных мостов (строительство и реконструкция мостов и путепроводов). Реконструкция моста через р.Рубас на км 955+091 автомобильной дороги Р-217 "Кавказ" автомобильная дорога М-4 "Дон" - Владикавказ - Грозный - Махачкала - граница с Азербайджанской Республикой, Республика Дагестан</t>
  </si>
  <si>
    <t>Готовность объекта - 58%;
Генеральный подрядчик ООО "Мостострой",  ГК 4/17/СТР от 30.05.2017;
Ведутся работы по: укреплению откосов опоры №1, устройству переходных плит опоры №1, фрезерованию а/бетонного покрытия на ПК10+00 – ПК9+00, устройству верхнего слоя основания из ПГС на ПК3+20 – ПК6+00, устройству основания из ПГС на ПК10+80 – ПК12+60 (право).</t>
  </si>
  <si>
    <t>2.138</t>
  </si>
  <si>
    <t>Проекты по  реконструкции ремонтонепригодных мостов (строительство и реконструкция мостов и путепроводов). Реконструкция моста через реку Б. Цивиль (левый) на км 677+174 автомобильной дороги М-7 "Волга" Москва - Владимир - Нижний Новгород - Казань - Уфа, Чувашская Республика</t>
  </si>
  <si>
    <t>2.139</t>
  </si>
  <si>
    <t>Проекты по реконструкции ремонтонепригодных мостов (строительство и реконструкция мостов и путепроводов). Реконструкция моста через реку Большой Салым на км 810+976 автомобильной дороги Р-404 Тюмень - Тобольск - Ханты-Мансийск, Ханты-Мансийский автономный округ - Югра</t>
  </si>
  <si>
    <t>госконтракт на СМР не заключен. Причины:В ходе разработки рабочей документации были проведены изыскания, которые показали изменение геологических условий на участке реконструкции мостового сооружения, необходимо проведение повторной государственной экспертизы. Откорректированная проектная документация находится в стадии завершения (разрабатывается ранее не требуемый раздел по транспортной безопасности в связи с изменениями в законодательстве). Осуществление СМР после проведения повторной экспертизы (2 мес) и проверки достоверности сметной стоимости объекта (1мес.).
Выполнение годового задания 0%.</t>
  </si>
  <si>
    <t>2.140</t>
  </si>
  <si>
    <t>Проекты по реконструкции ремонтонепригодных мостов (строительство и реконструкция мостов и путепроводов). Реконструкция моста через реку Юганская протока на км 740+863 автомобильной дороги Р-404 Тюмень - Тобольск - Ханты-Мансийск, Ханты-Мансийский автономный округ - Югра</t>
  </si>
  <si>
    <t>Госконтракт № 0362100008217000154 от 29.09.2017 с  АО «Мостострой- 11»
Готовность объекта с начала строительства составляет 43%.
Выполнение годового задания 2,2%</t>
  </si>
  <si>
    <t>Федеральное казенное учреждение "Федеральное управление автомобильных дорог "Дальний Восток", г. Хабаровск</t>
  </si>
  <si>
    <t>2.141</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</si>
  <si>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реку Бирушка на км 182+385 автомобильной дороги А-370 "Уссури" Хабаровск - Владивосток, Хабаровский край</t>
  </si>
  <si>
    <t>Сроки производства работ 2017-2018 год;  - готовность объекта с начала строительства 31%;  - выполнение годового задания 28%;   - ГК № 1-17/Р от 20.09.17; 17-11/ПИР от 25.07.2011г.;  - с января по конец февраля 2018 года выполнены работы по восстановлению трассы на местности, подготовительные работы, производились работы по устройству объездной дороги. В марте 2018 года выполнены работы по устройству объездной дороги и временного моста с переключением автомобильного движения, приступили к работам  по разборке существующего моста;
-работы ведутся с опережением календарного графика;                                                                                     -  положительное заключение ФАУ "Главгосэкспертиза России"№ 073-12/ХГЭ-1239/02 от 10.04.2012</t>
  </si>
  <si>
    <t>2.142</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</si>
  <si>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ручей на км 483+783 автомобильной дороги А-370 "Уссури" Хабаровск - Владивосток, Приморский край</t>
  </si>
  <si>
    <t>Сроки производства работ 2017-2018 год; - готовность объекта с начала строительства 26%;    - выполнение годового задания 17%; - ГК № 2-17/Р от 15.08.2017; 12-13/ПИР от 16.08.2013г.;   - с января по конец февраля 2018 года были выполнены работы по восстановлению трасы и осей моста, уширению объездной дороги, а так же проведена разработка рабочей документации В марте 2018 года планируется завершение работ по уширению объездной дороги и начаты работы по демонтажу существующего мостового сооружения;работы ведутся с опережением календарного графика;  
 - положительное заключение ФАУ "Главгосэкспертиза России"№ 274-14/ХГЭ-1684/02 от 26.11.2014</t>
  </si>
  <si>
    <t>2.143</t>
  </si>
  <si>
    <t>Строительство мостового перехода через р.Марха на км 756+000 автомобильной дороги "Вилюй" от автомобильной дороги М-53 "Байкал" через Братск, Усть-Кут, Мирный до Якутска в Республике Саха (Якутия)</t>
  </si>
  <si>
    <t>Готовность объекта с начала строительства 37,14%  Выполнение годового задания 39,39%    Государственный контракт на выполнение СМР №68-СМ/15 от 30.11.2015г.  Информация о ходе работ: Отсыпка земляного полотна (85,7%); устройство опор №1 и №6 (без шкафных стенок); устройство опоры №5 (без монолитного ригеля и подферменных тумбочек); устройство свайного поля и ростверка опоры №4, а также первого ряда контурных блоков с бетонированием тела ядра опоры; устройство свайных полей опор №2 и №3 моста через р. Марха; устройство опор моста через ур. Мар на ПК35+50 (без шкафных стенок); монтаж железобетонных балок пролетного строения моста через ур. Мар на ПК35+50 – 8 шт. из 24 шт.; устройство опор моста через ур. Мар на ПК57+22
Отставание от календарного графика производства работ составляет 915,521 млн.руб.   Проблемные вопросы: дебиторская задолженность в размере 982,33 млн.руб.; на объект не поставлены металлические пролетные строения моста через р. Марха; отставание от календарного графика производства работ; несвоевременная доставка строительных материалов и оборудования.</t>
  </si>
  <si>
    <t>2.144</t>
  </si>
  <si>
    <t>Реконструкция моста через реку Велинка на км 55+083 автомобильной дороги М-5 "Урал" Москва - Рязань - Пенза - Самара - Уфа - Челябинск, Московская область</t>
  </si>
  <si>
    <t>готовность объекта с начала строительства 89,71 %, выполнение годового задания 0 %
Планировка территории, озеленение, рекультивация земель, подготовка к комплексу работ по демонтажу существующего моста. Освоение объемов составляет 93,55%</t>
  </si>
  <si>
    <t>2.145</t>
  </si>
  <si>
    <t>Проекты по реконструкции ремонтонепригодных мостов (строительство и реконструкция мостов и путепроводов) Реконструкция моста через реку Вейна на км 33+402 автомобильной дороги А-108 "Московское большое кольцо" Дмитров - Сергиев Посад - Орехово-Зуево - Воскресенск - Михнево - Балабаново - Руза - Клин - Дмитров (Минско-Волоколамское шоссе), Московская область</t>
  </si>
  <si>
    <t>готовность объекта с начала строительства 0,71 %
выполнение годового задания 0,00 %
Ведется работа по подготовке документации для размещения государственного заказа</t>
  </si>
  <si>
    <t>2.146</t>
  </si>
  <si>
    <t>Проекты по реконструкции ремонтонепригодных мостов (строительство и реконструкция мостов и путепроводов). Реконструкция путепровода через железную дорогу на км 25+950 автомобильной дороги А-108 "Московское большое кольцо" Дмитров - Сергиев Посад - Орехово-Зуево - Воскресенск - Михнево - Балабаново - Руза - Клин - Дмитров (Рязано-Каширское шоссе), Московская область</t>
  </si>
  <si>
    <t>готовность объекта с начала строительства 28,44 %, выполнение годового задания 11,09 %
Устройство буронабивных скважин. Сооружение шкафной стенки и открылков устоев. Забивка железобетонных свай. Сооружение ростверков из монолитного железобетон. Устройство подферменников из монолитного железобетона. Забивка шпунтовых свай. Извлечение шпунтовых свай. Разработка грунта в котлованах опор экскаватором. Удлинение существующей круглой железобетонной трубы. Комплекс строительных работ по переустройству контактной сети на перегоне, с установкой опор контактной сети, консолей и креплений и разборкой опор контактной сети. Отсыпка конусов и насыпи за устоями дренирующим грунтом. Укрепление конусов и откосов насыпи. Устройство монолитного бетонного упора укрепления. Отсыпка земляного полотна из песчаного грунта. Планировка откосов земляного полотна. фактическое освоение объемов составляет 45%, в свою очередь освоение общего объема финансирования составляет 28,6%</t>
  </si>
  <si>
    <t>2.147</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</si>
  <si>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Атыр-Баса на км 560+786 автомобильной дороги Р-504 "Колыма" Якутск - Магадан, Республика Саха (Якутия)</t>
  </si>
  <si>
    <t>2.148</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</si>
  <si>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руч. Пахомыч на км 1478 автомобильной дороги Р-504 "Колыма" Якутск - Магадан, Магаданская область</t>
  </si>
  <si>
    <t>2.149</t>
  </si>
  <si>
    <t>Проекты по реконструкции ремонтонепригодных мостов (строительство и реконструкция мостов и путепроводов). Строительство мостового перехода через ручей на км 455+340 автомобильной дороги Р-504 "Колыма" Якутск - Магадан, Республика Саха (Якутия)</t>
  </si>
  <si>
    <t>2.150</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</si>
  <si>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 Сегенях на км 579+409 автомобильной дороги Р-504 "Колыма" Якутск - Магадан, Республика Саха (Якутия)</t>
  </si>
  <si>
    <t>2.151</t>
  </si>
  <si>
    <t>Проекты по реконструкции ремонтонепригодных мостов (строительство и реконструкция мостов и путепроводов). Реконструкция мостового перехода через руч. Ценный на км 1494+151 автомобильной дороги Р-504 "Колыма" Якутск - Магадан, Магаданская область</t>
  </si>
  <si>
    <t>готовность объекта - 26,99%, выполнение годового задания - 7,03%, государственный контракт  № 02-17/СМР от 25.08.2017, работы выполняются в соответствии с календарным графиком работ</t>
  </si>
  <si>
    <t>2.152</t>
  </si>
  <si>
    <t>Реконструкция мостового перехода через руч. Последний на км 1497+871 автомобильной дороги Р-504 "Колыма" Якутск - Магадан, Магаданская область</t>
  </si>
  <si>
    <t>готовность объекта - 24,65%, выполнение годового задания - 6,02%, государственный контракт № 03-17/СМР от 25.08.2015, работы выполняются в соответствии с календарным графиком работ</t>
  </si>
  <si>
    <t>2.153</t>
  </si>
  <si>
    <t>Проекты по реконструкции ремонтонепригодных мостов (строительство и реконструкция мостов и путепроводов). Реконструкция мостового перехода через канал Княжегубской ГЭС на км 1106+380 автомобильной дороги Р-21 "Кола" Санкт-Петербург - Петрозаводск - Мурманск - Печенга - граница с Королевством Норвегия, Мурманская область</t>
  </si>
  <si>
    <t xml:space="preserve">отовность объекта с начала строительства 30,5 %
- выполнение годового задания 16,8 %
- ГК № 199 от 14.06.2017г., ООО «ТЕХНОСТРОЙ», 
- описание хода реализации объекта: Подготовительные работы – 10%, </t>
  </si>
  <si>
    <t>2.154</t>
  </si>
  <si>
    <t>Реконструкция мостового перехода через реку Вилейка на км 81+000 автомобильной дороги Р-158  Нижний Новгород - Арзамас - Саранск - Исса - Пенза - Саратов, Нижегородская область</t>
  </si>
  <si>
    <t>Проводится экспертиза проектной документации.</t>
  </si>
  <si>
    <t>Строительство и реконструкция участков автомобильной дороги А-310 Челябинск - Троицк - граница с Республикой Казахстан</t>
  </si>
  <si>
    <t>2.155</t>
  </si>
  <si>
    <t>Реконструкция  автомобильной дороги А-310 Челябинск - Троицк - граница с Республикой Казахстан на участке км 143+000 – км 144+430 с обустройством подъездов к пункту пропуска через государственную границу МАПП "Бугристое", Челябинская область</t>
  </si>
  <si>
    <t xml:space="preserve">реконструкция  </t>
  </si>
  <si>
    <t>готовность объекта с начала строительства 4,4%;
- выполнение годового задания 4,7%;
- государственный контракт №74 от 30.06.2017г;
- работы выполняются согласно календарному графику;</t>
  </si>
  <si>
    <t>Строительство и реконструкция участков автомобильной дороги А-322 Барнаул - Рубцовск - граница с Республикой Казахстан</t>
  </si>
  <si>
    <t>Федеральное казенное учреждение "Управление федеральных автомобильных дорог "Алтай" Федерального дорожного агентства", г.Барнаул, Алтайский край</t>
  </si>
  <si>
    <t>2.156</t>
  </si>
  <si>
    <t>Реконструкция участков автомобильной дороги А-349 Барнаул - Рубцовск до границы с Республикой Казахстан (на Семипалатинск). Реконструкция автомобильной дороги А-322 Барнаул - Рубцовск - граница с Республикой Казахстан на участке км 173+030 - км 175+060, Алтайский край</t>
  </si>
  <si>
    <t>Контракт завершен. Получено положительное заключение Главгосэкспертизы России от 08.02.2018 № 131-18/ГГЭ-11739/04, от 15.02.2018 №156-18/ГГЭ-11739/10. Проведение публичного технологического и ценового аудита объекта не требуется.</t>
  </si>
  <si>
    <t xml:space="preserve">Начальная (максимальная) цена контракта  в Росавтодоре утверждена. Комплект документов отправлен в ФАС России для согласования осуществления закупок  закрытым способом. </t>
  </si>
  <si>
    <t>Строительство и реконструкция участков автомобильной дороги Р-298 Курск - Воронеж - автомобильная дорога Р-22 "Каспий"</t>
  </si>
  <si>
    <t>Федеральное казенное учреждение "Федеральное управление автомобильных дорог "Черноземье" Федерального дорожного агентства", г. Воронеж</t>
  </si>
  <si>
    <t>2.157</t>
  </si>
  <si>
    <t>Реконструкция автомобильной дороги А-144 Курск - Воронеж - Борисоглебск до магистрали "Каспий" Реконструкция автомобильной дороги Р-298 Курск - Воронеж - автомобильная дорога Р-22 "Каспий" на участке км 393+000 - км 399+500 (н.п. Листопадовка - н.п. Новомакарово), Воронежская область</t>
  </si>
  <si>
    <t>Строительство и реконструкция участков автомобильной дороги А-161 Владикавказ - Нижний Ларс - граница с Грузией</t>
  </si>
  <si>
    <t>2.158</t>
  </si>
  <si>
    <t>Строительство и реконструкция участков автомобильной дороги А-161 Владикавказ - Нижний Ларс - граница с Грузией. Реконструкция автомобильной дороги А-161 Владикавказ - Нижний Ларс – граница с Грузией на участке км 24+550 – км 25+450, в Республике Северная Осетия – Алания</t>
  </si>
  <si>
    <t xml:space="preserve"> Государственная закупка размещена, на стадии подачи заявок</t>
  </si>
  <si>
    <t>Расходы на мероприятия по повышению уровня обустройства автомобильных дорог федерального значения</t>
  </si>
  <si>
    <t>2.159</t>
  </si>
  <si>
    <t>2.160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</si>
  <si>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Р-258 "Байкал" Иркутск - Улан-Удэ - Чита на км 451+420, нп Солдатский, Республика Бурятия</t>
  </si>
  <si>
    <t>Планируемая дата заключения государственного контракта по СМР 18.04.2018 г. Заключены договора по проекту планировки на сумму 286,0 тыс.руб. Договор №26-18 от 14.03.2018; №27-18 от 14.03.2018; №28-18 от 14.03.2018 г. Выполнение к годовому заданию составило 0,1%. Готовность объекта с начала строительства  4,1%.</t>
  </si>
  <si>
    <t>2.161</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</si>
  <si>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Р-258 "Байкал" Иркутск - Улан-Удэ - Чита на км 452+150, н.п. Солдатский, Республика Бурятия</t>
  </si>
  <si>
    <t>Планируемая дата заключения государственного контракта по СМР 18.04.2018 г. Заключены договора по проекту планировки на сумму 286,0 тыс.руб. Договор №24-18 от 14.03.2018; №25-18 от 14.03.2018; №23-18 от 14.03.2018 г. Выполнение к годовому заданию составило 0,1%. Готовность объекта с начала строительства  4,3%.</t>
  </si>
  <si>
    <t>Федеральное казенное учреждение "Управление автомобильной магистрали Москва - Бобруйск Федерального дорожного агентства", г. Калуга</t>
  </si>
  <si>
    <t>2.162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</si>
  <si>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165+000 - км 165+200 транспортная развязка, км 176+000 - км 176+500 транспортная развязка, км 180+950 - км 184+150 д. Летошники, км 184+150 - км 184+850 д. Красная, км 186+300 - км 186+600 транспортная развязка, км 186+300 - км 187+250 д. Никольская Слобода, км 203+500 - км 203+700 транспортная развязка, Брянская область</t>
  </si>
  <si>
    <t>2.163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</si>
  <si>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А-240 Брянск - Новозыбков - граница с Республикой Белоруссия км 182+850 - км 183+180 транспортная развязка, км 189+600 - км 189+800 транспортная развязка, км 192+155 - км 192+747 д. Мамай, км 192+750 - км 193+070 транспортная развязка, км 212+700 - км 213+000 транспортная развязка, Брянская область</t>
  </si>
  <si>
    <t>2.164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</si>
  <si>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Р-120 Орел - Брянск - Смоленск - граница с Республикой Белоруссия км 2+757 - км 3+500 г. Орел, км 18+320 - км 19+150 д. Колос, км 30+380 - км 31+198 с. Селехово, км 34+256 - км 34+741 д. Комаровец, км 36+548 - км 37+058 д. Бунино, км 43+180 - км 43+804 д. Горки, Орловская область</t>
  </si>
  <si>
    <t>2.165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</si>
  <si>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284+125 - км 284+470 д. Слободка, км 288+940 - км 289+425 д. Князево, км 295+480 - км 297+815 х. Ново-Александровский, км 305+715 - км 306+920 д. Буда, км 318+800 - км 319+010 д. Осовка, км 320+950 - км 323+670 д. Кузьминичи, Калужская область</t>
  </si>
  <si>
    <t>2.166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</si>
  <si>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А-130 Москва - Малоярославец - Рославль - граница с Республикой Белоруссия км 211+800 - км 212+200 транспортная развязка в двух уровнях, км 214+930 - км 215+620 д. Касимовка, км 217+460 - км 217+930 д. Рыляки, км 226+300 - км 226+900 д. Барсуки, км 243+750 - км 246+237 д. Людково, км 248+250 - км 249+020 д. Адамовка, Калужская область</t>
  </si>
  <si>
    <t>Федеральное казенное учреждение "Управление автомобильной магистрали Москва - Харьков Федерального дорожного агентства", г.Орел</t>
  </si>
  <si>
    <t>2.167</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</si>
  <si>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подъезд к г. Белгород  на участке км 0+000 - км 8+000 н.п. Шопино, н.п. Северный , Белгородская область</t>
  </si>
  <si>
    <t>Закупка находится в стадии заключения госконтракта. Ориентировочная дата заключения контракта - 16.04.2018</t>
  </si>
  <si>
    <t>2.168</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</si>
  <si>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М-2 "Крым" Москва - Тула - Орел - Курск - Белгород - граница с Украиной, подъезды к г.Тула на участке км 0+000 - км 7+492 и мостового перехода через р.Воронка на км 28+920, Тульская область</t>
  </si>
  <si>
    <t>2.169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</si>
  <si>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455+563 – км 487+621,  Республика Алтай  (с. Соузга, с. Черемшанка, с. Манжерок, с. Известковый, с. Усть-Муны)</t>
  </si>
  <si>
    <t xml:space="preserve">Государственный контракт заключен. Готовность объекта составляет 63,5% с начала строительства. Освоено 48 % от задания 2018 года. Работы ведутся с опережением календарного графика производства работ. </t>
  </si>
  <si>
    <t>2.170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</si>
  <si>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514+401 – км 942+841,  Республика Алтай  (с. Черга, с. Топучая, с. Туэкта, с. Хабаровка, с. Ташанта)</t>
  </si>
  <si>
    <t xml:space="preserve">Государственный контракт заключен. Готовность объекта составляет 69,6 % с начала строительства. Освоено 56,7 % от задания 2018 года. Работы ведутся с опережением календарного графика производства работ. </t>
  </si>
  <si>
    <t>2.171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</si>
  <si>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Р-256 «Чуйский тракт» Новосибирск – Барнаул – Горно-Алтайск – граница с Монголией  на участке км 740+520 – км 877+323, Республика Алтай (с. Белый Бом, с. Чибит, с. Курай, с. Ортолык)</t>
  </si>
  <si>
    <t xml:space="preserve">Государственный контракт заключен. Готовность объекта составляет 61,1 % с начала строительства. Освоено 44,5 % от задания 2018 года. Работы ведутся с опережением календарного графика производства работ. </t>
  </si>
  <si>
    <t>2.172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</si>
  <si>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1Р 193 Воронеж - Тамбов на участках км 14+413 - км 15+963 с. Бабяково, км 34+500 - км 35+300, км 43+180 - км 43+480, км 66+710 - км 67+210 с. Ивановка, км 102+000 - км 102+320 пос. Самовец, Воронежская область</t>
  </si>
  <si>
    <t>Закупка находится в стадии заключения госконтракта. Ориентировочная дата заключения контракта - 07.04.2018</t>
  </si>
  <si>
    <t>2.173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</si>
  <si>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А-144 Курск - Воронеж - Борисоглебск до магистрали "Каспий" на участках км 161+650 - км 162+150 с. Нижнедевицк, км 169+170 - км 170+550 с. Вязноватовка, км 216+020 - км 216+220 пос. 1-е Мая, на путепроводе км 439+600, км 178+070 - км 179+200 с. В. Турово, км 262+000 - км 264+300 с. Рогачевка, км 265+150 - км 266+130 свх. Лекарственных трав, км 280+400 - км 281+800 к-х Дружба, км 290+680 - км 291+350 с. Александровка, км 297+340 - км 297+650 с. Криуша, Воронежская область</t>
  </si>
  <si>
    <t>Готовность объекта с начала строительства в 79 %. Выполнение годового задания в 69 %. Выполнены работы по устройству фундаментов 89 %, опор 88 %; кронштейнов 88%, светильников 88%; монтаж СИП 88 %, монтаж КТП 57%;</t>
  </si>
  <si>
    <t>2.174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</si>
  <si>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Р-298 Курск - Воронеж - автомобильная дорога Р-22 "Каспий" на участках км 206+440 - км 216+020, км 216+220 - км 216+800, км 437+900 - км 438+800, Воронежская область</t>
  </si>
  <si>
    <t>Готовность объекта с начала строительства в 51 %. Выполнение годового задания в 30 %. Выполнены работы по устройству фундаментов 58 %, опор 58 %; кронштейнов 44%, светильников 35%; монтаж СИП 44 %, монтаж КТП 100%</t>
  </si>
  <si>
    <t>2.175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</si>
  <si>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Р-119 Орел - Ливны - Елец - Липецк - Тамбов на км 281+300 с. Косыревка, Липецкая область</t>
  </si>
  <si>
    <t>Готовность объекта с начала строительства - 84 %. Выполнение годового задания - 0 %. Ведутся работы по устройству мостового полотна пролетного строения и лестничных сходов, устройству светопрозрачного ограждения, монтажу подъемных платформ. Работы ведутся с отставанием от календарного графика.</t>
  </si>
  <si>
    <t>2.176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</si>
  <si>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Р-119 Орел - Ливны - Елец - Липецк - Тамбов на км 301+000 г. Липецк, Липецкая область</t>
  </si>
  <si>
    <t>Готовность объекта с начала строительства - 46 %. Выполнение годового задания -  22 %. Выполнены работы по устройству опор - 100 %, несущих конструкций пролетного строения - 100 %, устройство конструкций лестничных сходов - 79 %, устройство светопрозрачного перекрытия пролетного строения - 19 %, устройство светопрозрачного перекрытия лестничных сходов - 23 %. Работы ведутся с отставанием от календарного графика.</t>
  </si>
  <si>
    <t>2.177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</si>
  <si>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Р-216 Астрахань - Элиста - Ставрополь на участке км 138+600 - км 139+400 н.п. Хулхута, Республика Калмыкия</t>
  </si>
  <si>
    <t>Государсвенная закупка размещена, на стадии подачи заявок</t>
  </si>
  <si>
    <t>2.178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</si>
  <si>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1042+160 - км 1043+660 н.п. Ушаковка, Астраханская область</t>
  </si>
  <si>
    <t>2.179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</si>
  <si>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1120+380 - км 1123+630 н.п. Зубовка, Астраханская область</t>
  </si>
  <si>
    <t>2.180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</si>
  <si>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1147+061 - км 1148+561 н.п. Соленое Займище, Астраханская область</t>
  </si>
  <si>
    <t>2.181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</si>
  <si>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1186+385 - км 1186+985 н.п. Пришиб, Астраханская область</t>
  </si>
  <si>
    <t>2.182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</si>
  <si>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 "Каспий" автомобильная дорога М-4 "Дон" - Тамбов - Волгоград - Астрахань на участке км 1209+978 - км 1210+978 н.п. Цаган-Аман, Республика Калмыкия</t>
  </si>
  <si>
    <t>2.183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</si>
  <si>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Р-215 Астрахань - Кочубей - Кизляр - Махачкала на участке км 64+020 - км 66+263 н.п. Троицкий, Астраханская область</t>
  </si>
  <si>
    <t>Федеральное казенное учреждение "Управление федеральных дорог на территории Забайкальского края Федерального дорожного агентства", г.Чита</t>
  </si>
  <si>
    <t>2.184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</si>
  <si>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Р-258 "Байкал" Иркутск - Улан-Удэ - Чита на участке км 937+060 - км 938+720 н.п. Горекацан, Забайкальский край</t>
  </si>
  <si>
    <t>готовновность объекта с начала строительства  53,8% , выполнение годового задания 54,5%</t>
  </si>
  <si>
    <t>2.185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</si>
  <si>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А-350 Чита - Забайкальск - граница с Китайской Народной Республикой на участке км 6+000 - км 10+000 г. Чита, Забайкальский край</t>
  </si>
  <si>
    <t>готовновность объекта с начала строительства  0,5%, выполнение годового задания 0%</t>
  </si>
  <si>
    <t>2.186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</si>
  <si>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Р-208 Тамбов - Пенза на участках км 164+429 - км 164+904 с. Волчково, км 203+881 - км 203+969 н.п. Ключище, км 222+555 - км 222+1084 с. Надеждинка, км 264+313 - км 266+152 с. Константиновка, Пензенская область</t>
  </si>
  <si>
    <t xml:space="preserve">Государственный  контракт на выполнение СМР отсутствует. Размещение государственного заказа планируется в 2019 г. Готовность объекта с начала строительства 0% ; годовое задание выполнено на 0%. </t>
  </si>
  <si>
    <t>2.187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</si>
  <si>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Р-228 Сызрань - Саратов - Волгоград на участке км 187+631 - км 189+149, с. Ключи, Саратовская область</t>
  </si>
  <si>
    <t>2.188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</si>
  <si>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М-5 "Урал" Москва - Рязань - Пенза - Самара - Уфа - Челябинск на участках км 878+040 - км 879+930 г. Сызрань, км 980+100 - км 981+550 с. Зеленовка, Самарская область</t>
  </si>
  <si>
    <t>Государственный  контракт от 05.09.2017 г. №5/7-17. Готовность объекта с начала строительства 55,7% ; годовое задание выполнено на 34,9%. Отставание от календарного графика - 897,540  тыс. руб.  Ход реализации объекта: устройство фундаментов под опоры, установка опор наружного освещения, кронштейнов, светильников.</t>
  </si>
  <si>
    <t>2.189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</si>
  <si>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Р-158 Нижний Новгород - Арзамас - Саранск - Исса - Пенза - Саратов на участках км 326+713 - км 328+517 с. Симанки, км 329+901 - км 333+910 р.п. Исса, км 348+116 - км 349+576 с. Уварово, Пензенская область</t>
  </si>
  <si>
    <t>Государственный  контракт от 27.10.2017г. №5/8-17. Готовность объекта с начала строительства 29,1% ; годовое задание выполнено на 0%. Отставание от календарного графика - 7 666,477 тыс. руб.  Ход реализации объекта: устройство фундаментов под опоры освещения, установка опор наружного освещения.</t>
  </si>
  <si>
    <t>Федеральное казенное учреждение "Управление автомобильной магистрали Москва - Нижний Новгород Федерального дорожного агентства"</t>
  </si>
  <si>
    <t>2.190</t>
  </si>
  <si>
    <t>Строительство площадки отдыха на автомобильной дороге М-7 "Волга" Москва - Владимир - Нижний Новгород - Казань - Уфа на км 78+500 (слева), Московская область</t>
  </si>
  <si>
    <t>Документы готовятся для сдачи в экспертизу</t>
  </si>
  <si>
    <t>2.191</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</si>
  <si>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51+650 автомобильной дороги М-8 "Холмогоры" Москва - Ярославль - Вологда - Архангельск, Московская область</t>
  </si>
  <si>
    <t>Государственная закупка размещена, на стадии подачи заявок</t>
  </si>
  <si>
    <t>2.192</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</si>
  <si>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М-2 «Крым» Москва – Тула – Орел – Курск – Белгород – граница с Украиной на км 43 (лево, право) в районе д. Бережки, Московская область</t>
  </si>
  <si>
    <t>готовность объекта с начала строительства 61,84 %, выполнение годового задания 42,09 %
ГК от 27.10.2017 № 153/17. Сооружения ШЗЭ на трех участках завершено.</t>
  </si>
  <si>
    <t>2.193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</si>
  <si>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Брестского шоссе до Минского шоссе) на участках нп Балабаново км 7+200 - км 14+300, нп Ермолино км 14+300 - км 15+200, нп Митяево км 21+700 - км 22+900, Калужская область</t>
  </si>
  <si>
    <t xml:space="preserve">готовность объекта с начала строительства 31,37 %, выполнение годового задания 0 %
Монтаж линий наружного освещения и энергоснабжения в н.п. Балабаново, н.п. Ермолино, н.п. Митяево. </t>
  </si>
  <si>
    <t>2.194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</si>
  <si>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А-108 "Московское большое кольцо" Дмитров - Сергиев Посад - Орехово-Зуево - Воскресенск - Михнево - Балабаново - Руза - Клин - Дмитров (участок от Горьковского шоссе до Егорьевского шоссе) на участках н.п. Малая Дубна км 0+000 - км 0+200, н.п. Орехово-Зуево км 0+200 - км 15+200, н.п. Кабаново км 15+200 - км 17+600, н.п. Ликино-Дулево км 17+600 - км 23+600, н.п. Коротково км 23+600 - км 25+700, н.п. Куровское км 35+700 - км 39+600, Московская область</t>
  </si>
  <si>
    <t>готовность объекта с начала строительства 56,94 %, выполнение годового задания 17,35 %
Завершен монтаж линий наружного освещения н.п. Малая Дубна, н.п. Кабаново, н.п. Ликино-Дулево, н.п. Коротково, н.п. Куровское, н.п. Орехово-Зуево (30%).
Производится монтаж линий энергоснабжения н.п. Малая Дубна, н.п. Кабаново, н.п. Ликино-Дулево, н.п. Коротково, н.п. Куровское, н.п. Орехово-Зуево.</t>
  </si>
  <si>
    <t>2.195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</si>
  <si>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А-106 Рублево-Успенское шоссе на участках подъезд к городу Одинцово км 0+947 - км 10+000, подъезд к селу Успенское км 0+630 - км 9+880, Московская область</t>
  </si>
  <si>
    <t>готовность объекта с начала строительства 98,50 %, выполнение годового задания 0 %
СМР выполнены на 100%. Производится процедура подготовки технического плана сооружения. Направлена документация на получение ЗОСа (26.03.2018).</t>
  </si>
  <si>
    <t>2.196</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</si>
  <si>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36 автомобильной дороги А-104 Москва - Дмитров - Дубна, Московская область</t>
  </si>
  <si>
    <t>готовность объекта с начала строительства 88,65 %, выполнение годового задания 48,69 %
Подготовка железобетонных поверхностей опор и лестничных сходов к окраске. Устройство освещения. Благоустройство территории. Освоение объемов составляет 87%</t>
  </si>
  <si>
    <t>2.197</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</si>
  <si>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км 51 автомобильной дороги А-104 Москва - Дмитров - Дубна, Московская область</t>
  </si>
  <si>
    <t>готовность объекта с начала строительства 75,96 %, выполнение годового задания 0 %
Устройство павильонов остекления. Устройство кровельных конструкций. Монтаж перильного ограждения. Подготовка железобетонных поверхностей опор и лестничных сходов к окраске. Устройство освещения. Благоустройство территории. Освоение объемов составляет 64%</t>
  </si>
  <si>
    <t>2.198</t>
  </si>
  <si>
    <t>Расходы на мероприятия по повышению обустройства автомобильных дорог федерального назначения. Строительство надземного пешеходного перехода на км 42+950 автомобильной дороги А-105 подъездная дорога от Москвы к аэропорту Домодедово, Московская область</t>
  </si>
  <si>
    <t>Мощности по объекту введены досрочно в 2017 году – 320,900 м (разрешение на ввод 22.05.2017 №50-ru50308000-038-2016-ФДА/11).
Проблемные вопросы: затяжные процедуры в судебном порядке по изъятию земельного участка в связи со сменой ответчика</t>
  </si>
  <si>
    <t>2.199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</si>
  <si>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М-6 "Каспий" - из Москвы (от Каширы) через Тамбов, Волгоград до Астрахани на участках км 932+300 - км 937+800, км 938+350 - км 940+130, км 940+500 - км 944+650, км 945+000 - км 947+800, км 948+400 - км 957+800, Волгоградская область</t>
  </si>
  <si>
    <t>2.200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</si>
  <si>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Р-228 Сызрань - Саратов - Волгоград на участке км 664+910 - км 670+144, с. Ерзовка, Волгоградская область</t>
  </si>
  <si>
    <t>2.201</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</si>
  <si>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43+830 автомобильной дороги М-10 "Россия" Москва - Тверь - Великий Новгород - Санкт-Петербург, Московская область</t>
  </si>
  <si>
    <t xml:space="preserve">Заключен Государственный контракт № 312-2017 от 05.09.2017; - техническая готовность - 40%;- выполнение задания - 0 %;
- работы выполняются в соответствии с графиком, выполнено устройство фундаментов опор и башен, устройство стоек опор перехода, ведется работа по устройству каркасов башен и сходов, сборке пролетного строения. - существенных проблем не отмечается.
</t>
  </si>
  <si>
    <t>2.202</t>
  </si>
  <si>
    <t>Расходы на мероприятия по повышению уровня обустройства автомобильных дорог федерального значения. Строительство надземного пешеходного перехода на автомобильной дороге М-10 "Россия" Москва - Тверь - Великий Новгород - Санкт-Петербург на км 136, Тверская область</t>
  </si>
  <si>
    <t xml:space="preserve">Заключен Государственный контракт № 313-2017 от 05.09.2017; - техническая готовность - 40%;- выполнение задания - 0 %;
- работы выполняются в соответствии с графиком, выполнено устройство фундаментов опор и башен, устройство стоек опор перехода, ведется работа по устройству каркасов башен и сходов, сборке пролетного строения.- существенных проблем не отмечается.
</t>
  </si>
  <si>
    <t>2.203</t>
  </si>
  <si>
    <t>Строительство переходно-скоростных полос, светофорных объектов, установка осевого дорожного ограждения на автомобильной дороге М-10 "Россия" Москва - Тверь - Великий Новгород - Санкт-Петербург на участке км 29+300 - км 108+400, Московская область</t>
  </si>
  <si>
    <t>Вопрос завершения работ по контракту рассматривается в арбитражном суде Новгородской области</t>
  </si>
  <si>
    <t>2.204</t>
  </si>
  <si>
    <t>Строительство переходно-скоростных полос, светофорных объектов, установка шумозащитных экранов, установка осевого дорожного ограждения на автомобильной дороге М-10 "Россия" Москва - Тверь - Великий Новгород - Санкт-Петербург на участке км 108+400 - км 185+000, Тверская область</t>
  </si>
  <si>
    <t>2.205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</si>
  <si>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47+870 автомобильной дороги М-10 "Россия" Москва - Тверь - Великий Новгород - Санкт-Петербург, Московская область</t>
  </si>
  <si>
    <t>Заключен Государственный контракт № 314-2017 от 05.09.2017; - техническая готовность - 41%; - выполнение задания - 0 %;
- работы выполняются в соответствии с графиком, выполнено устройство фундаментов опор и башен, устройство стоек опор перехода, ведется работа по устройству каркасов башен и сходов, сборке пролетного строения. - существенных проблем не отмечается.</t>
  </si>
  <si>
    <t>2.206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</si>
  <si>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М-8 "Холмогоры" Москва - Ярославль - Вологда - Архангельск на участках н.п. Василево км 112+800 - км 113+800, н.п. Новинцы км 114+600 - км 115+250, н.п. Новое км 118+350 - км 119+680, н.п. Глебовское км 125+800 - км 127+450, н.п. Щелканка км 130+750 - км 131+600, н.п. Троицкая Слобода км 142+700 - км 143+900, н.п. Перелески км 161+150 - км 162+900, н.п. Слободка км 162+900 - км 166+200, н.п. Кулаково км 166+200 - км 167+400, н.п. Восход км 208+500 - км 209+656, н.п. Новоселки км 216+780 - км 217+700, н.п. Козлово км 217+700 - км 218+880, н.п. Шалаево км 228+400 - км 229+000, Ярославская область</t>
  </si>
  <si>
    <t>Государственная закупка не размещена в связи с корректировкой проектной документации</t>
  </si>
  <si>
    <t>2.207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</si>
  <si>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М-8 "Холмогоры" Москва - Ярославль - Вологда - Архангельск на участках км 295+100 - км 295+800 д. Бухалово, км 296+000 - км 296+600 д. Никифорово, км 314+300 - км 315+000 д. Усолкино, км 315+600 - км 316+600 д. Пасынково, км 317+200 - км 317+900 д. Григорково, км 318+700 - км 319+300 д. Подольново, км 320+300 - км 321+700 д. Бабаево, км 321+800 - км 322+400 д. Субаево, км 359+900 -км 360+800 д. Корхово, км 358+700 - км 359+700 д. Левинское, км 367+100 - км 367+700 д. Новенькое, Ярославская область (II этап)</t>
  </si>
  <si>
    <t>2.208</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</si>
  <si>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А-114 Вологда - Тихвин - автомобильная дорога Р-21 "Кола" км 310+600, Вологодская область</t>
  </si>
  <si>
    <t>2.209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</si>
  <si>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А-119 Вологда - Медвежьегорск - автомобильная дорога Р-21 "Кола" на участках км 9+134 - км 9+735 н.п. Майский, км 13+400 - км 14+300 н.п. Молочное, км 57+683 - км 59+080 н.п. Новленское, км 111+500 - км 112+500 транспортная развязка, км 116+800 - км 117+100 транспортная развязка, км 321+643 - км 322+390 н.п. Шестово, км 322+505 - км 323+686 н.п. Вытегра, Вологодская область</t>
  </si>
  <si>
    <t>Готовность объекта с начала строительства в % (только для объектов СМР, определяется как отношение объема средств, фактически освоенных с начала строительства, к сметной стоимости объекта в сопоставимых ценах) - 15 %
- выполнение годового задания в % (определяется как отношение объема средств, фактически освоенных с начала 2018 года, к объему бюджетных ассигнований на 2018 год в сопоставимых ценах) - 14 %
- наличие государственного контракта на выполнение ПИР/СМР, в случае его отсутствия - информация о ходе размещения государственного заказа ГК №316/17-С от 11.12.2017 г.
- краткая информация о ходе выполнения основных работ, соблюдении календарного графика (плана) - отставания от графика нет</t>
  </si>
  <si>
    <t>2.210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</si>
  <si>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479 автомобильной дороги М-8 "Холмогоры" Москва - Ярославль - Вологда - Архангельск, Вологодская область</t>
  </si>
  <si>
    <t>готовность объекта с начала строительства в % (только для объектов СМР, определяется как отношение объема средств, фактически освоенных с начала строительства, к сметной стоимости объекта в сопоставимых ценах) - 36,6 %
- выполнение годового задания в % (определяется как отношение объема средств, фактически освоенных с начала 2018 года, к объему бюджетных ассигнований на 2018 год в сопоставимых ценах) - 12 %
- государственный контракт на выполнение СМР ГК №172/17 - С от 05.07.2017 г.
- основные работы выполняются, согласно календарного графика без отставания</t>
  </si>
  <si>
    <t>Федеральное казенное учреждение "Управление автомобильной магистрали Санкт-Петербург - Мурманск Федерального дорожного агентства"</t>
  </si>
  <si>
    <t>2.211</t>
  </si>
  <si>
    <t>Расходы на мероприятия по повышению уровня обустройства автомобильных дорог федерального значения. Установка барьерного ограждения на автомобильной дороге А-121 "Сортавала" Санкт-Петербург - Сортавала - автомобильная дорога Р-21 "Кола" на участках км 215+597 - км 423+360, Республика Карелия</t>
  </si>
  <si>
    <t>готовность объекта с начала строительства 18,3 % , - выполнение годового задания 0 % -в соответствии с календарным графиком
- ГК № 285 от 15.09.2017г., ООО «ДорТехнологии»
- описание хода реализации объекта: работы по демонтажу на отдельных участках барьерного и перильного ограждений и установке новых на автомобильной дороге А-121 «Сортавала»;</t>
  </si>
  <si>
    <t>2.212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</si>
  <si>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участке км 215+138 - км 224+660 г. Лахденпохья, н.п. Раухала, Республика Карелия</t>
  </si>
  <si>
    <t>- готовность объекта с начала строительства 51,2 %, - выполнение годового задания 7,2 %
- ГК №88 от 02.05.2017г., ООО «Телекомстрой»
- описание хода реализации объекта - прокладка магистральных низковольтных линий, установка опор освещения для ВЛИ и для КЛ-0,4 кВ, установка кронштейнов и светильников на опорах ВЛИ, установка пунктов включения ШНО системы АСУНО, обустройство автодороги тротуарами. Работает бригада из 26 чел., задействовано 9 единиц основных строительных машин и механизмов для производства работ на объекте</t>
  </si>
  <si>
    <t>2.213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</si>
  <si>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участках км 229+547 - км 231+534 н.п. Мийнала, км 232+078 - км 233+635 н.п. Оппола, км 235+933 - км 237+796 н.п. Кортела, км 240+934 - км 242+856 н.п. Реускула, км 248+962 - км 251+782 н.п. Мейери, км 252+237 - км 253+918 н.п. Хаапалампи, Республика Карелия</t>
  </si>
  <si>
    <t xml:space="preserve"> готовность объекта с начала строительства 54,5 % , - выполнение годового задания 32,5 %
- ГК № 89 от 02.05.2017 г., ООО «Светосервис-Спб»
- описание хода реализации объекта - прокладка магистральных низковольтных линий, установка опор освещения для ВЛИ и для КЛ-0,4 кВ, установка кронштейнов и светильников на опорах ВЛИ, установка пунктов включения ШНО системы АСУНО, обустройство автодороги тротуарами. Работает бригада из 26 чел., задействовано 9 единиц основных строительных машин и механизмов для производства работ на объекте</t>
  </si>
  <si>
    <t>2.214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</si>
  <si>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 «Кола» Санкт-Петербург - Петрозаводск - Мурманск - Печенга - граница с Королевством Норвегия. Подъезд к аэропорту «Петрозаводск» км 0 - км 5 в Республике Карелия</t>
  </si>
  <si>
    <t>готовность объекта с начала строительства 77,4 %
- выполнение годового задания 0 %
- ГК № 110/ПИР/17 от 05.05.2017г., ООО «Геолайн»</t>
  </si>
  <si>
    <t>2.215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</si>
  <si>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на участках км 266+610 - км 268+019 с. Хелюля, км 270+136 - км 271+250 п. Раутакангас, Республика Карелия</t>
  </si>
  <si>
    <t>готовность объекта с начала строительства 50,0 % ,- выполнение годового задания 0 %
- ГК № 388 от 11.12.2017 г., ООО «Телекомстрой»
- описание хода реализации объекта - прокладка магистральных низковольтных линий, установка опор освещения для ВЛИ-0,4 кВ, установка кронштейнов и светильников на опорах ВЛИ, установка пунктов включения ШНО системы АСУНО, обустройство автодороги тротуарами. Работает бригада из 25 чел., задействовано 9 единиц основных строительных машин и механизмов для производства работ на объекте</t>
  </si>
  <si>
    <t>2.216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</si>
  <si>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А-119 Вологда - Медвежьегорск - автомобильная дорога Р-21 "Кола" на участках км 579+000 - км 579+500 н.п. Лобское, км 592+000 - км 594+300 н.п. Габсельга, км 607+650 - км 609+000 н.п. Повенец, км 623+900 - км 625+200 н.п. Пиндуши, км 625+650 - км 628+000 н.п. Лумбуши, км 628+850 - км 636+000 г. Медвежьегорск, Республика Карелия</t>
  </si>
  <si>
    <t>готовность объекта с начала строительства 5,1 % (ПИР)
Дата проведения аукциона в электронной форме 06.04.2018 г. (СМР); Дата рассмотрения и оценки заявок на участие в конкурсе 10.04.2018 (Строительный контроль)</t>
  </si>
  <si>
    <t>2.217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</si>
  <si>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А-119 Вологда - Медвежьегорск - автомобильная дорога Р-21 "Кола" на участках км 405+200 - км 405+1900 н.п. Гакугса, км 417+1100 - км 419+300 н.п. Нигижма, км 434+1400 - км 440+600 г. Пудож, км 473+400 - км 474+850 н.п. Авдеево, км 476+850 - км 476+950 н.п. Октябрьская, км 496+200 - км 498+100 н.п. Песчаное, Республика Карелия</t>
  </si>
  <si>
    <t xml:space="preserve"> готовность объекта с начала строительства 6,1 % (ПИР)
Дата проведения аукциона в электронной форме 13.04.2018 г. (СМР); Дата рассмотрения и оценки заявок на участие в конкурсе 09.04.2018 (Строительный контроль)</t>
  </si>
  <si>
    <t>2.218</t>
  </si>
  <si>
    <t>Устройство искусственного электроосвещения на автомобильной дороге М-10 «Россия» Москва – Тверь – Великий Новгород – Санкт-Петербург на участках н.п. Бабино, н.п. Ям-Ижора, Ленинградская область (1 этап)</t>
  </si>
  <si>
    <t>ГК на выполнение СМР №253/17/303004 от 25.09.2017 с ООО "Мегаполис".
Готовность объекта с начала строительства - 55%.
Выполнение годового задания - 41%.
Работы выполняются в соотвествии с календарным графиком государственного контракта.</t>
  </si>
  <si>
    <t>2.219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</si>
  <si>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 Санкт-Петербург - Псков - Пустошка - Невель - граница с Республикой Белоруссия на участках в н.п. Новгородка, н.п. Ременниково, н.п. Клиново, н.п. Исса, н.п. Барабаны, н.п. Опочка, н.п. Гривы, н.п. Аристово, н.п. Звоны, н.п. Маврино, н.п. Мякишево, н.п. Лашутино, н.п. Зуйково, н.п. Ночлегово, н.п. Кисели, н.п. Алоль, н.п. Холюны, н.п. Заречье, н.п. Красово, н.п. Пустошка, н.п. Заболотно, н.п. Линец, н.п. Руда, н.п. Жуково, н.п. Бегуново, Псковская область</t>
  </si>
  <si>
    <t xml:space="preserve">Ведется работа по подготовке документации для размещения государственного заказа </t>
  </si>
  <si>
    <t>2.220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</si>
  <si>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А-180 "Нарва" Санкт-Петербург - граница с Эстонской Республикой на участках в н.п. Телези, н.п. Русско-Высотское, н.п. Кипень, н.п. Глухово, н.п. Витино, н.п. Черемыкино, н.п. Шундорово, н.п. Сельцо, н.п. Каськово, н.п. Тешково, н.п. Кайкино, н.п. Бегуницы, н.п. Гомонтово, н.п. Чирковцы, н.п. Зимитицы, н.п. Корчаны, н.п.  Пружицы, н.п.  Озертицы, н.п. Куты, н.п. Гурлево, н.п. Лялицы, н.п. Ополье, примыкание на км 128, н.п. Новопятницкое, н.п. Заречье, г. Ивангород, путепровод на км 134, Ленинградская область (I этап)</t>
  </si>
  <si>
    <t>2.221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</si>
  <si>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Р-56 Великий Новгород - Сольцы - Порхов - Псков на участках в н.п.Турицы, н.п. Туготино, н.п. Печково, н.п. Болоты, н.п. Подсевы, н.п. Луг, н.п. Локоть, н.п. Подберезье, н.п. Ивахново, н.п. Виделебье, Псковская область</t>
  </si>
  <si>
    <t>2.222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</si>
  <si>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М-9 "Балтия" Москва - Волоколамск - граница с Латвийской Республикой на участках в н.п. Кресты, н.п. Кунья, н.п. Федодориха, н.п. Михальки, н.п. Булынино, н.п. Торчилово, н.п. Брагино, н.п. Пожары, н.п. Молоди, н.п. Зажогино, н.п. Севостьяново, н.п. Максимово, н.п. Пустошка, н.п. Боконово, Псковская область</t>
  </si>
  <si>
    <t>2.223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</si>
  <si>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А-229 Калининград - Черняховск - Нестеров - граница с Литовской Республикой на участках в н.п. Талпаки, н.п. Подгорное, н.п.  Заовражное, н.п.  Бережковское, н.п.  Краснополянское, Калининградская область</t>
  </si>
  <si>
    <t>Государственная закупка размещена, на стадии подведения итогов</t>
  </si>
  <si>
    <t>2.224</t>
  </si>
  <si>
    <t>Устройство искусственного электроосвещения на автомобильной дороге А-181 "Скандинавия" Санкт-Петербург - Выборг - граница с Финляндской Республикой на участках в н.п. Кондратьево, Ленинградская область</t>
  </si>
  <si>
    <t>2.225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</si>
  <si>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А-121 "Сортавала" Санкт-Петербург - Сортавала - автомобильная дорога Р-21 "Кола" в н.п. Орехово, н.п. Иваново, н.п. Колосково, н.п. Петровское, н.п. Лосево, н.п. Саперное, н.п. Шумилово, н.п. Суходолье, н.п. Отрадное, н.п. Починок, н.п. Ларионово, г. Приозерск, н.п. Бригадное, н.п. Бурнево, Ленинградская область. I этап</t>
  </si>
  <si>
    <t>ГК на выполнение СМР №159/17/303115 от 22.05.2017 с ООО "Мегаполис". Готовность объекта с начала строительства - 31%.
Выполнение годового задания - 29%.Работы выполняются в соответствии с календарным графиком государственного контракта.</t>
  </si>
  <si>
    <t>2.226</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</si>
  <si>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Р-21 «Кола» Санкт-Петербург – Петрозаводск – Мурманск – Печенга – граница с Королевством Норвегия на участке км 193+200 – км 193+400, Ленинградская область</t>
  </si>
  <si>
    <t>Государственный заказ по объекту размещен 23.03.2018. Проведение открытого конкурса 18.04.2018</t>
  </si>
  <si>
    <t>2.227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</si>
  <si>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автомобильной дороге Р-21 "Кола" Санкт-Петербург - Петрозаводск - Мурманск - Печенга - граница с Королевством Норвегия в н.п. Кисельня, Ленинградская область</t>
  </si>
  <si>
    <t>ГК на выполнение СМР №31/16/101063 от 25.01.2016 с ООО "СК "Балтийский Берег". Готовность объекта с начала строительства - 81%.Выполнение годового задания - 0%.В связи с проведением судебного разбирательства  на предмет изъятия части земельного участка с кадастровым номером 47:10:0116005:29 (под строительство ЛПУ-1), строительство объекта приостановлено.</t>
  </si>
  <si>
    <t>2.228</t>
  </si>
  <si>
    <t>Строительство интеллектуальной транспортной системы организации дорожного движения на автомобильной дороге А-121 "Сортавала" - Санкт-Петербург - Сортавала - автомобильная дорога Р-21 "Кола" на участке КАД - Скотное, Ленинградская область</t>
  </si>
  <si>
    <t>ГК на выполнение СМР №88/15/302066 от 16.03.2015 с ООО "СтройМонтаж". Готовность объекта с начала строительства - 98%.
Выполнение годового задания - 0%. В соответствии с ГК №88/15/302066 от 16.03.2015 установлен срок ввода объекта в эксплуатацию - 01.09.2017. По состоянию на 31.12.2017 работы не выполнены в полном объеме. Ввод объекта в эксплуатацию перенесён на 2018 год. В связи с чем, в соответствии с 11 разделом данного ГК к Генеральной подрядной организации будут применены штрафные санкции.</t>
  </si>
  <si>
    <t>2.229</t>
  </si>
  <si>
    <t>Устройство искусственного электроосвещения на автомобильной дороге Р-176 "Вятка" Чебоксары - Йошкар-Ола - Киров - Сыктывкар на участках км 321+150 - км 323+390 нп Кардаковы, км 323+460 - км 324+080 нп Минины, км 324+600 - км 326+160 нп Овчинниковы, км 327+370 - км 328+170 нп Глушковы, Кировская область</t>
  </si>
  <si>
    <t>Генеральный подрядчик ООО "Мегаполис" Государственный контракт  от 11.09.2017 № 250/17. Готовность объекта - 30,5 %; выполнение годового задания - 0 %; Проведены подготовительные работы. По ДС №2 от 07.03.2018 г. к государственному контракту  от 11.09.2017 № 250/17 сроки выполнения работ предусмотрены с 08.05.2018 г. по 31.05.2018 г.</t>
  </si>
  <si>
    <t>2.230</t>
  </si>
  <si>
    <t>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участках км 201+700 - км 203+200 н.п. Селычка, км 209+600 - км 210+800 н.п. Карашур, Удмуртская Республика</t>
  </si>
  <si>
    <t>2.231</t>
  </si>
  <si>
    <t>Устройство искусственного электроосвещения на автомобильной дороге М-7 "Волга" Москва - Владимир - Нижний Новгород - Казань - Уфа. Подъезд к городам Ижевск и Пермь на участках км 234+500 - км 235+500 н.п. Загребино, км 241+900 - км 242+800 н.п. Верх-Нязь, км 244+300 - км 246+100 н.п. Чутырь, км 247+000 - км 248+000 н.п. Ляльшур, км 248+500 - км 249+500 н.п. Нязь-Ворцы, Удмуртская Республика</t>
  </si>
  <si>
    <t>Федеральное казенное учреждение "Управление федеральных автомобильных дорог "Черноморье" Федерального дорожного агентства", г.Сочи, Краснодарский край</t>
  </si>
  <si>
    <t>2.232</t>
  </si>
  <si>
    <t>Расходы на мероприятия по повышению уровня обустройства автомобильных дорог федерального значения. Устройство укрепительных сооружений на автомобильной дороге А-147 Джубга - Сочи - граница с Республикой Абхазия на участке км 52+880 - км 53+330, км 86+045 - км 86+075, Краснодарский край</t>
  </si>
  <si>
    <t>Государственный заказ будет размещен после корректировки ФАИП</t>
  </si>
  <si>
    <t>2.233</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</si>
  <si>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96+980 - км 97+074, км 97+407 - км 97+500, км 99+715 - км 100+012, Краснодарский край</t>
  </si>
  <si>
    <t>2.234</t>
  </si>
  <si>
    <t>Расходы на мероприятия по повышению уровня обустройства автомобильных дорог федерального значения. Устройство укрепительных сооружений на автомобильной дороге А-147 Джубга - Сочи - граница с Республикой Абхазия на участках км 100+150 - км 100+420, км 100+750 - км 100+860, км 101+355 - км 101+490, км 123+130 - км 123+165, Краснодарский край</t>
  </si>
  <si>
    <t>2.235</t>
  </si>
  <si>
    <t>Расходы на мероприятия по повышению уровня обустройства автомобильных дорог федерального значения. Реконструкция укрепительных сооружений на автомобильной дороге А-147 Джубга - Сочи - граница с Республикой Абхазия на участках км 163+100 - км 163+150, км 167+374 - км 167+431, км 170+120 - км 170+150, км 172+820 - км 172+950, Краснодарский край</t>
  </si>
  <si>
    <t>2.236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</si>
  <si>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на участках км 25+600 - км 26+050, км 35+400 - км 36+700, км 41+400 - км 41+750, км 46+380 - км 46+530, км 58+050 - км 58+200, км 65+750 - км 65+980, км 79+480 - км 79+620, км 86+100 - км 86+200, км 153+440 - км 153+510, км 156+200 - км 157+500, км 159+600 - км 159+700, км 164+112 - км 168+700, км 186+575 - км 186+625, км 188+050 - км 188+350, Краснодарский край</t>
  </si>
  <si>
    <t xml:space="preserve">Государственный контракт – №1/17/УЭО от 02.10.2017 г. Процент технической готовности 27,02%. Выполнение годового задания -11,7%. Работы ведутся без отставания от календарного графика. Проводятся работы по устройству          котлованов, бетонированию закладных деталей фундаментов опор,               монтажу кронштейнов и светильников, устройству траншей и прокладке               кабельных линий 0,4 кВ.
</t>
  </si>
  <si>
    <t>2.237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</si>
  <si>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50 автомобильной дороги А-147 Джубга-Сочи-граница с Республикой Абхазия, Краснодарский край.</t>
  </si>
  <si>
    <t>Государственный контракт от 27.04.2017 № 3/17/СМР.  Процент технической готовности 23,92 %. Выполнение годовой программы -21%. Работы ведутся без отставания от календарного графика. Выполняются работы по бетонированию ростверка опора №1; опора№2; опора №3. армированию ростверка опора№4</t>
  </si>
  <si>
    <t>2.238</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</si>
  <si>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140+053 автомобильной дороги А-147 Джубга-Сочи-граница с Республикой Абхазия, Краснодарский край </t>
  </si>
  <si>
    <t xml:space="preserve">Проводится государственная экспертиза проектной документации. </t>
  </si>
  <si>
    <t>2.239</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</si>
  <si>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148+270 автомобильной дороги А-147 Джубга-Сочи-граница с Республикой Абхазия, Краснодарский край </t>
  </si>
  <si>
    <t>Идет подготовка проектной документации к Главгосэкспертизе</t>
  </si>
  <si>
    <t>2.240</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</si>
  <si>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152+738 автомобильной дороги А-147 Джубга-Сочи-граница с Республикой Абхазия, Краснодарский край </t>
  </si>
  <si>
    <t>Проводится государственная экспертиза проектной документации. Устранение замечаний</t>
  </si>
  <si>
    <t>2.241</t>
  </si>
  <si>
    <t xml:space="preserve">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153+050 автомобильной дороги А-147 Джубга-Сочи-граница с Республикой Абхазия, Краснодарский край </t>
  </si>
  <si>
    <t>В проектировании</t>
  </si>
  <si>
    <t>2.242</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</si>
  <si>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153+727 автомобильной дороги А-147 Джубга-Сочи-граница с Республикой Абхазия, Краснодарский край</t>
  </si>
  <si>
    <t>2.243</t>
  </si>
  <si>
    <t>Устройство искусственного электроосвещения на автомобильной дороге А-146 Краснодар - Верхнебаканский на участке км 88+700 - км 89+450 (транспортная развязка на въезде в г. Абинск со стороны г. Краснодара), Краснодарский край</t>
  </si>
  <si>
    <t>Проектно-изыскательские работы ведутся согласно календарного графика</t>
  </si>
  <si>
    <t>2.244</t>
  </si>
  <si>
    <t>Устройство искусственного электроосвещения на автомобильной дороге Р-217 «Кавказ» автомобильная дорога М-4 «Дон» - Владикавказ – Грозный – Махачкала – граница с Азербайджанской Республикой, подъезд к Майкопу на участках км 33+244 – км 33+340, км 35+207 – км 35+272, км 42+765 – км 42+810, км 43+300 – км 43+650, км 47+004 – км 51+660, км 51+670 – км 52+279, км 58+817 – км 58+951, км 62+477 – км 64+454, км 71+002 – км 74+131, Краснодарский край</t>
  </si>
  <si>
    <t>2.245</t>
  </si>
  <si>
    <t>Устройство искусственного электроосвещения на автомобильной дороге А-159 подъездная дорога от г. Майкоп к Кавказскому государственному биосферному заповеднику на участках км 8+000 – км 9+934 в поселке Победа, км 9+934 – км 10+712 в поселке Совхозный, км 16+554 – км 17+735 в поселке Тульский, км 21+483 – км 22+350 в хуторе Шунтук, км 29+127 – км 30+136 в хуторе Шевченко, км 38+000 – км 42+218 в поселке Каменномостский, км 47+699 – км 50+821 в станице Даховская, км 68+341 – км 72+456 в селе Хамышки, км 83+670 – км 85+150 в поселке Гузерипль, Республика Адыгея</t>
  </si>
  <si>
    <t>2.246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</si>
  <si>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378+050 - км 379+460 н.п. Донецк Ростовской области</t>
  </si>
  <si>
    <t>0% - готовность объекта
0% - выполнение годового задания
Государстенный контракт отсутствует - выставили на торги
Проблемы возникшие с реализацией - отсутствуют</t>
  </si>
  <si>
    <t>2.247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</si>
  <si>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220+574 - км 221+226 н.п. Морозовск, Ростовская область</t>
  </si>
  <si>
    <t>2.248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</si>
  <si>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264+250 - км 267+300 н.п. Углегорский, Ростовская область</t>
  </si>
  <si>
    <t>Ведется работа по подготовке документации для проведения государственной закупки</t>
  </si>
  <si>
    <t>2.249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</si>
  <si>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306+020 - км 307+500 н.п. Коксовый, Ростовская область</t>
  </si>
  <si>
    <t>2.250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</si>
  <si>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367+680 - км 367+980 н.п. Поповка, Ростовская область</t>
  </si>
  <si>
    <t>2.251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</si>
  <si>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А-260 Волгоград - Каменск-Шахтинский - граница с Украиной на участке км 134+200 - км 138+520, г. Суровикино, Волгоградская область</t>
  </si>
  <si>
    <t>2.252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</si>
  <si>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А-280 Ростов-на-Дону - Таганрог - граница с Украиной на участке км 67+800 - км 68+600 н.п. Таганрог, Ростовская область</t>
  </si>
  <si>
    <t>2.253</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</si>
  <si>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Западный обход г. Ростова-на-Дону на участке км 0+000 - км 10+140 н.п. Ростов-на-Дону, Батайск, Ростовская область</t>
  </si>
  <si>
    <t>100% - готовность объекта, 90% - выполнение годового задания, ООО "Югэнергострой" ГК № 3-СТР-17 от 04.09.2017г.
Выполнение работ в соответствии с графиком. Проблемы возникшие с реализацией - отсутствуют</t>
  </si>
  <si>
    <t>2.254</t>
  </si>
  <si>
    <t>Расходы на мероприятия по повышению уровня обустройства автомобильных дорог федерального значения. Установка шумозащитного экрана на автомобильной дороге А-135 подъездная дорога от автомобильной дороги М-4 «Дон» Южный подъезд к г. Ростову-на-Дону км 11+350 – км 13+940, Ростовская область</t>
  </si>
  <si>
    <t>2.255</t>
  </si>
  <si>
    <t xml:space="preserve">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А-295 Йошкар-Ола - Зеленодольск - автомобильная дорога М-7 "Волга" на участке км 35+750 - км 37+800 н.п. Силикатный, Республика Марий Эл </t>
  </si>
  <si>
    <t>подготовка технического задания  и расчет НМЦ к проведению торгов</t>
  </si>
  <si>
    <t>2.256</t>
  </si>
  <si>
    <t>Устройство искусственного электроосвещения на автомобильной дороге Р-178 Саранск - Сурское - Ульяновск на участках км 109+520 - км 110+472 н.п. Сурское, км 144+650 - км 146+100 н.п. Белозерье, км 151+500 - км 153+230 н.п. Урено-Карлинское, Ульяновская область</t>
  </si>
  <si>
    <t>Ведутся проектные работы</t>
  </si>
  <si>
    <t>2.257</t>
  </si>
  <si>
    <t>Строительство автобусных остановок на км 834, км 842, км 850, км 853 (слева, справа) автомобильной дороги М-7 "Волга" Москва - Владимир - Нижний новгород - Казань - Уфа, Республика Татарстан</t>
  </si>
  <si>
    <t>Устройство освещения 817 п.м. Исполнение контракта 2,5%</t>
  </si>
  <si>
    <t>2.258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</si>
  <si>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193+560 автомобильной дороги Р-254 "Иртыш" Челябинск - Курган - Омск - Новосибирск, подъезд к городу Тюмень, Тюменская область</t>
  </si>
  <si>
    <t>Госконтракт на разработку рабочей документации № 0362100008217000135 от 12.09.2017. Рабочая документация разработана.
Выполнение СМР  с учетом заключения контракта после доведения остатков 2017 года. В настоящее время нет возможности в размещении закупки по причине дефицита доведенных ЛБО на 2018 год
Готовность объекта с начала строительства составляет 0%.
Выполнение годового задания 0%</t>
  </si>
  <si>
    <t>2.259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</si>
  <si>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Р-242 Пермь - Екатеринбург на участках км 185, км 222, км 325, км 335, Свердловская область</t>
  </si>
  <si>
    <t xml:space="preserve">Выполнение СМР  с учетом заключения контракта после доведения остатков 2017 года. В настоящее время нет возможности в размещении закупки по причине дефицита доведенных ЛБО на 2018 год. Готовность объекта с начала строительства составляет 0%. Выполнение годового задания 0%. </t>
  </si>
  <si>
    <t>2.260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</si>
  <si>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Р-254 "Иртыш" Челябинск - Курган - Омск - Новосибирск на участке км 12+950 - км 465+331, Челябинская и Курганская область</t>
  </si>
  <si>
    <t>2.261</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</si>
  <si>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Р-354 Екатеринбург - Шадринск - Курган на участке км 279+394 - км 282+440, Курганская область</t>
  </si>
  <si>
    <t>готовность объекта с начала строительства 32,1%;
- выполнение годового задания 0%;
- государственный контракт №91 от 29.08.2017г;
- работы выполняются согласно календарному графику;
- проблемные вопросы отсутствуют</t>
  </si>
  <si>
    <t>2.262</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</si>
  <si>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Р-255 "Сибирь" Новосибирск – Кемерово – Красноярск – Иркутск км 800+650 – км 807+000, Красноярский Край</t>
  </si>
  <si>
    <t>готовность объекта с начала строительства 8,5%, выполнение годового задания 0%, государственный контракт с ООО "Про-ток" от 06.10.2017г. № 121/17, выполнение работ 2018 года запланировано с 01.05.2018.  выполняются работы по устройству винтовых свай – 165 шт.; устройство фланцев - 155 шт; монтаж опор – 154 шт, установка светильников - 87 шт.</t>
  </si>
  <si>
    <t>2.263</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</si>
  <si>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28 (н.п.Молодежный) автомобильной дороги Р-257 "Енисей" Красноярск - Абакан - Кызыл - граница с Монголией, Красноярский край</t>
  </si>
  <si>
    <t>готовность объекта с начала строительства 57%, выполнение годового задания 34,4%, государственный контракт с ООО "СК "Красмостремстрой"" от 24.04.2017г. № 35/17, выполнение работ 2018 года 9 872,899 тыс.руб.,выполнено устройство фундаментной части под основной пролет, пандусы, лестничные сходы - 100 %. Изготовлен металлический пролет на заводе металлоконструкций  (готовность 100 %), установлен на опоры, смонтированы косоуры лестничных сходов, выполняются работы по монтажу лестничных маршев и пандусных площадок</t>
  </si>
  <si>
    <t>2.264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</si>
  <si>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А-331 «Вилюй» Тулун – Братск - Усть-Кут – Мирный - Якутск км 16+006 – км 17+351, н.п.Целинные Земли, км 22+000 – км 24+800, с.Гуран, на автомобильной дороге Р-255 «Сибирь» Новосибирск-Кемерово-Красноярск-Иркутск км 1476+770 – км 1478+090 д.Булюшкина, Иркутская область</t>
  </si>
  <si>
    <t>2.265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</si>
  <si>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А-331 "Вилюй" Тулун - Братск - Усть-Кут - Мирный - Якутск на участке км 232+400 - км 240+600, Иркутская область</t>
  </si>
  <si>
    <t>Федеральное казенное учреждение "Федеральное управление автомобильных дорог "Дальний Восток", г.Хабаровск</t>
  </si>
  <si>
    <t>2.266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</si>
  <si>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А-370 "Уссури" Хабаровск - Владивосток на участках км 315 - км 316 с. Знаменка, км 567 - км 571 с. Черниговка, км 587 - км 588 с. Сибирцево, км 710 - км 711 с. Кипарисово, Приморский край. 1 этап</t>
  </si>
  <si>
    <t>Сроки производства работ 2017-2018 год;   - готовность объекта с начала строительства 32%;   -выполнение годового задания 28%    - ГК № 2-17/Р от 15.08.2017; 12-13/ПИР от 16.08.2013г.;   - в I квартале 2018 г.  производилась закупка опор освещения ОГС-4,0-8,0 и фундаментов опор; выполнение работ согласно календанрного графика без отставания;                                                                                  - положительное заключение Государственной экспертизы №25-1-5-0012-13 от 30.04.2013 КГАУ "Государственная экспертиза проектной документации и результатов инженерных изысканий Приморского края</t>
  </si>
  <si>
    <t>2.267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</si>
  <si>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А-370 "Уссури" Хабаровск - Владивосток на участке км 12+240 - км 15+500 п. Сосновка, Хабаровский край</t>
  </si>
  <si>
    <t>Сроки производства работ 2017-2018 год;  - готовность объекта с начала строительства 40%- выполнение годового задания 15%;  -  ГК № 1-17/ЭО от 26.07.2017; 13-12/ПИР от 13.08.2012г.; - в 2018 г. производина закупка опор освещения ОКС-1,0; выполнение работ согласно календанрного графика без отставания;                                                                                                                     - положительное заключение ФАУ "Главгосэкспертиза России"№ 204-15/ХГЭ-1841/05 от 17.09.2015</t>
  </si>
  <si>
    <t>2.268</t>
  </si>
  <si>
    <t>Устройство искусственного электроосвещения, тротуаров и автобусных остановок на автомобильной дороге Р-297 "Амур" Чита - Невер - Свободный - Архара - Биробиджан - Хабаровск на участках км 1921+114 - км 1923+308 п. Будукан, км 1955+300 - км 1956+074 п. Семисточное, км 2031+412 - км 2034+640 п. Аур, км 2049+754 - км 2050+323 п. Оль, км 2058+063 - км 2059+650 п. Белгородское, км 2094+170 - км 2095+332 п. Ольгохта, км 2118+049 - км 2119+998 с. Партизанское, км 2120+002 - км 2121+325 п. Волочаевка, км 2130+067 - км 2131+468 с. Камышовка, км 2143+750 - км 2145+014 п. Николаевка, Еврейская автономная область</t>
  </si>
  <si>
    <t>2.269</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</si>
  <si>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Р-216 Астрахань - Элиста - Ставрополь на участках: км 357+763 - км 359+489 н.п. Ульдючины, км 377+017 - км 380+503 н.п. Приютное, км 401+849 - км 410+675 н.п. Дивное, км 422+538 - км 423+353 н.п. Вишневый, км 431+722 - км 435+020 н.п. Дербетовка, км 444+531 - км 453+210 н.п. Ипатово, км 542+218 - км 545+990 н.п. Грачевка, км 556+306 - км 557+512 н.п. Солнечный, км 561+870 - км 566+764 н.п. Старомарьевка, Республика Калмыкия, Ставропольский край (II этап)</t>
  </si>
  <si>
    <t>2.270</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</si>
  <si>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М-29 "Кавказ" - из Краснодара (от Павловской) через Грозный, Махачкалу до границы с Азербайджанской Республикой (на Баку) на участках км 403+000 - км 406+000, км 441+000 - км 446+000, км 447+300 - км 449+500, км 455+200 - км 456+200, км 686+000 - км 688+000, км 703+700 - км 707+650, км 740+000 - км 741+000, км 794+000 - км 802+000, км 869+000 - км 876+000, км 914+000 - км 919+000, км 921+000 - км 926+000, Кабардино-Балкарская Республика, Чеченская Республика, Республика Дагестан (1 этап Кабардино-Балкарская Республика)</t>
  </si>
  <si>
    <t>2.271</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</si>
  <si>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А-167  Кочубей - Нефтекумск - Зеленокумск - Минеральные Воды на участках км 142+790 - км 147+120 (г. Нефтекумск), км 151+690 - км 153+570  (с. Урожайное), км 173+500 - 177+038 (с. Левокумское), км 214+185 - км 217+700 (г. Буденновск), км 226+120 - км 228+365 (с. Орловка), км 243+820 - км 246+000 (п. Терек), км 246+260 - км 248+990 (с. Стародубское), км 255+350 - км 260+700 (с. Нины), км 292+530 - км 296+860 (с. Новозаведенное), км 300+710 - км 302+780 (с. Обильное), км 332+040 - км 334+500 (х. Садовый), Ставропольский край</t>
  </si>
  <si>
    <t>2.272</t>
  </si>
  <si>
    <t>Расходы на мероприятия по повышению уровня обустройства автомобильных дорог федерального значения. Устройство стационарного электрического освещения на автомобильной дороге А-158 Прохладный – Баксан – Эльбрус на участках км 8+701 – км 12+802 (с. Алтуд), км 42+195 – км 49+014 (п. Исламей) (участок км 0+000 – км 49+720), км 45+272 – км 48+012 (с. Былым) (участок км 0+000 – км 104+740), Кабардино-Балкарская Республика</t>
  </si>
  <si>
    <t>Федеральное казенное учреждение "Федеральное управление автомобильных дорог "Центральная Россия" Федерального дорожного агентства", г.Одинцово, Московская область</t>
  </si>
  <si>
    <t>2.273</t>
  </si>
  <si>
    <t>Расходы на мероприятия по повышению уровня обустройства автомобильных дорог федерального значения Строительство площадки отдыха на автомобильной дороге М-2 "Крым" Москва - Тула - Орел - Курск - Белгород - граница с Украиной на км 94+000 (слева), Московская область</t>
  </si>
  <si>
    <t xml:space="preserve">готовность объекта с начала строительства 33,26 %, выполнение годового задания 33,22 %
Проходит процедура изъятия земельного участка под строительство. </t>
  </si>
  <si>
    <t>2.274</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</si>
  <si>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М-7 "Волга" Москва - Владимир - Нижний Новгород - Казань - Уфа (Подъезд к городу Иваново) на участке км 235+400 - км 238+152 с. Лопатницы, п. Красногвардейский, Владимирская область</t>
  </si>
  <si>
    <t>2.275</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</si>
  <si>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Р-178 Саранск - Сурское - Ульяновск на км 13+380 - км 14+800 н.п. Аксеново, км 25+200 - км 26+320 н.п. Лыковщина, км 82+100 - км 83+750 н.п. Дубенки, Республика Мордовия</t>
  </si>
  <si>
    <t>2.276</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</si>
  <si>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46 автомобильной дороги М-7 "Волга" Москва - Владимир - Нижний Новгород - Казань - Уфа, Московская область</t>
  </si>
  <si>
    <t>2.277</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</si>
  <si>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174 автомобильной дороги М-7 "Волга" Москва - Владимир - Нижний Новгород - Казань - Уфа, Владимирская область</t>
  </si>
  <si>
    <t>2.278</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</si>
  <si>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188 автомобильной дороги М-7 "Волга" Москва - Владимир - Нижний Новгород - Казань - Уфа, Владимирская область</t>
  </si>
  <si>
    <t>2.279</t>
  </si>
  <si>
    <t>Расходы на мероприятия по повышению уровня обустройства автомобильных дорог федерального значения. Строительство надземных пешеходных переходов на км 23, км 30 автомобильной дороги М-7 «Волга» Москва – Владимир - Нижний Новгород – Казань – Уфа, Московская область (I этап км 23)</t>
  </si>
  <si>
    <t>Государственный контракт №361 от 12.09.2017 с ООО "ДСУ-1". Готовность объекта с начала строительства -30,0%.  Выполнение годового задания -36,7 %. Работы проводятся в соответствии с графиком выполнения работ</t>
  </si>
  <si>
    <t>2.280</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</si>
  <si>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154 автомобильной дороги М-7 "Волга" Москва - Владимир - Нижний Новгород - Казань - Уфа, Владимирская область</t>
  </si>
  <si>
    <t>2.281</t>
  </si>
  <si>
    <t>Устройство площадок отдыха на автомобильной дороге М-27 Джубга - Сочи до границы с Республикой Грузия (на Тбилиси, Баку) на участках км 0+000 - км 193+450, Краснодарский край</t>
  </si>
  <si>
    <t>Направлено предложение об исключении объекта</t>
  </si>
  <si>
    <t>2.282</t>
  </si>
  <si>
    <t>Устройство искусственного электроосвещения на автомобильной дороге А-147 Джубга - Сочи - граница с Республикой Абхазия на участках км 14, км 21 - км 23, км 44 - км 54, км 56 - км 60, км 63 - км 65, км 92 - км 94,  Краснодарский край</t>
  </si>
  <si>
    <t>Проектирование завершено, получено экспертное заключение Главгосэкспертизы.</t>
  </si>
  <si>
    <t>2.283</t>
  </si>
  <si>
    <t>Строительство  пешеходного перехода в разных уровнях на км 52+130 автомобильной дороги  А-290 Новороссийск - Керченский пролив - граница с Украиной, Краснодарский край</t>
  </si>
  <si>
    <t>Проводится государственная экспертиза проектной документации. Планируемая дата получения экспертного заключения -25.04.2018</t>
  </si>
  <si>
    <t>2.284</t>
  </si>
  <si>
    <t>Устройство искусственного электроосвещения на автомобильной дороге А-290 Новороссийск - Керченский пролив - граница с Украиной на участках км 13+000 - км 13+500, км 23+600 - км 23+800, км 24+500 - км 24+800, км 30+500 - км 30+800, км 31+500 - км 31+800, км 52+800 - км 54+900, км 55+400 - км 55+600, км 58+200 - км 59+000, км 61+500 - км 62+000, км 92+750 - км 93+250, км 108+200 - км 108+450, км 109+850 - км 110+350, км 114+900 - км 115+500, км 128+450 - км 128+550, км 144+750 - км 145+200, Краснодарский край</t>
  </si>
  <si>
    <t>Проводится корректировка ДПТ</t>
  </si>
  <si>
    <t>2.285</t>
  </si>
  <si>
    <t>Расходы на мероприятия по повышению уровня обустройства автомобильных дорог федерального значения. Строительство пешеходного перехода в разных уровнях на км 39+250 автомобильной дороги Р-240 Уфа - Оренбург, Республика Башкортостан</t>
  </si>
  <si>
    <t>Готовность объекта с начала строительства 66 %;
Выполнение годового задания 64%;
Государственный контракт № 0301100012717000037.2017.141273 от 04.05.2017
Работы выполняются в соответствии с календарным графиком.</t>
  </si>
  <si>
    <t>2.286</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</si>
  <si>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Р-239 Казань - Оренбург на участках км 588+120 - км 588+335 с. Самойловский, км 592+670 - км 594+847 с. Новоникольское, км 599+102 - км 600+650 с. Колычево, км 603+799 - км 605+445 с. Зеркло, км 660+290 - км 662+432 с. Марьевка, км 696+007 - км 697+512 с. Татарская Каргала, Оренбургская область</t>
  </si>
  <si>
    <t>Готовнсть объекта с начала строительства 31,34%;                                      Выполнение годового задания 1,7%;                                                            Государственный контракт  №0301100012717000075. 2017.270252  от 10.07.2017 
Работы выполняются в соответствии с календарным графиком.</t>
  </si>
  <si>
    <t>2.287</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</si>
  <si>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Р-239 Казань - Оренбург на участках км 475+315 - км 476+350 с. Старо-Кутлунбетьево, км 485+117 - км 486+622 с. Ефремово-Зыково, км 544+081 - км 545+308 с. Ратчино, км 566+835 - км 567+830 с. Кармалка, км 581+830 - км 584+554 с. Мустафино, Оренбургская область</t>
  </si>
  <si>
    <t>Готовнсть объекта с начала строительства 47,33%;                                      Выполнение годового задания 26,9%;                                                            Государственный контракт  №0301100012717000075. 2017.270252  от 10.07.2017 
Работы выполняются в соответствии с календарным графиком.</t>
  </si>
  <si>
    <t>2.288</t>
  </si>
  <si>
    <t>Расходы на мероприятия по повышению уровня обустройства автомобильных дорог федерального значения. Устройство искусственного электроосвещения на автомобильной дороге А-305 Оренбург - Илек - граница с Республикой Казахстан на участках км 3+000 - км 3+630, г. Оренбург, км 68+439 - км 71+938, с. Краснохолм, км 86+208 - км 88+802, с. Кардаилово, Оренбургская область</t>
  </si>
  <si>
    <t>Готовнсть объекта с начала строительства 38,94%;                                      Выполнение годового задания 11,9%;                                                            Государственный контракт  №0301100012717000075. 2017.270252  от 10.07.2017
Работы выполняются в соответствии с календарным графиком.</t>
  </si>
  <si>
    <t>2.289</t>
  </si>
  <si>
    <t>Строительство пешеходных переходов в разных уровнях на км 1442+900, км 1445+100, км 1446+500, км 1460+050 автомобильной дороги М-5 "Урал" Москва - Рязань - Пенза - Самара - Уфа - Челябинск, Республика Башкортостан</t>
  </si>
  <si>
    <t xml:space="preserve">Готовность объекта с начала проектирования 90 %;                                                Выполнение годового задания 0 %;                                                                 Государственный контракт № 5/135 от 24.07.2012. В связи с неисполнением госконтракта Арбитражным судом РБ по делу № А07-24343/2015 вынесено решение 27.01.2016 об обязании Исполнителя предоставить готовый проект с положительным заключением государственной экспертизы. Кроме того, в адрес проектной организаци предъявлена претензия об оплате неустойки в размере 9,1 млн. рублей. В связи с бездействием проектной организации документы направлены в Арбитражный суд РБ. Дело № А07-24322/2016 вынесено решение от 17.01.2016 о взыскании неустойки в размере 2193973,56  р. Исполнительные листы направлены в УФССП РФ (Возбуждены исполнительные производства). Проектная документация на корректировке. </t>
  </si>
  <si>
    <t>2.290</t>
  </si>
  <si>
    <t xml:space="preserve">Устройство искусственного электроосвещения на мосту через р. Чермасан на км 1268+052 автомобильной дороги М-7 "Волга" Москва - Владимир - Нижний Новгород - Казань - Уфа, Республика Башкортостан </t>
  </si>
  <si>
    <t xml:space="preserve">Готовность объекта с начала проектирования 69 %;                                                Выполнение годового задания 0 %;                                                                 Государственный контракт № 5/212 от 05.09.2012. В связи с неисполнением госконтракта Арбитражным судом РБ вынесено решение об обязании Исполнителя предоставить готовый проект с положительным заключением государственной экспертизы. Кроме того, в адрес проектной организаци предъявлена претензия об оплате неустойки. В связи с бездействием проектной организации документы направлены в Арбитражный суд РБ. Определением Арбитражного суда иск удовлетворен на 0,478 млн.рублей. Исполнительные листы направлены в УФССП РФ (Возбуждены исполнительные производства). Контракт расторгнут. </t>
  </si>
  <si>
    <t>2.291</t>
  </si>
  <si>
    <t>Устройство искусственного электроосвещения на автомобильной дороге Р-240 Уфа - Оренбург на участках км 16+900 - км 110+400, км 143+350 - км 146+150, км 174+000 - км 180+300, км 205+300 - км 206+400, на путепроводе через железную дорогу на км 213+700, км 245+200 - км 247+000, км 252+600 - км 255+300, км 264+700 - км 266+100, км 271+600 - км 274+400, на мосту через реку Юшатырь на км 272+090, Республика Башкортостан</t>
  </si>
  <si>
    <t>Готовность объекта с начала проектирования 94 %;                                                Выполнение годового задания 0 %;                                                                 Государственный контракт № 5/190 от 27.08.2012. В связи с неисполнением госконтракта Арбитражным судом РБ по делу № А07-15260/2015 вынесено решение от 08.10.2015 об обязании Исполнителя предоставить готовый проект с положительным заключением государственной экспертизы. Кроме того, в адрес проектной организаци предъявлена претензия об оплате неустойки в размере 15,936 млн. рублей. В связи с бездействием проектной организации документы направлены в Арбитражный суд РБ. Дело № А07-24320/2016 вынесено решение от 16.01.2017 о взыскании неустойки в размере1351748,06 р. Исполнительные листы направлены в УФССП РФ (Возбуждены исполнительные производства). Получены положительные заключения по технической и сметной части. Проектная документация готовится для утверждения в ФДА.</t>
  </si>
  <si>
    <t>2.292</t>
  </si>
  <si>
    <t>Устройство искусственного электроосвещения на автомобильной дороге Р-240 Уфа - Оренбург на участке км 292+250 - км 294+600 с.Октябрьское, Оренбургская область</t>
  </si>
  <si>
    <t>Готовность объекта с начала проектирования 70 %;                                                Выполнение годового задания 0 %;                                                                 Государственный контракт № 5/221 от 10.09.2012. В связи с неисполнением госконтракта Арбитражным судом РБ вынесено решение об обязании Исполнителя предоставить готовый проект с положительным заключением государственной экспертизы. Кроме того, в адрес проектной организаци предъявлена претензия об оплате неустойки. В связи с бездействием проектной организации документы направлены в Арбитражный суд РБ. Определением Арбитражного суда иск удовлетворен на 0,803 млн.рублей. Исполнительные листы направлены в УФССП РФ (Возбуждены исполнительные производства). Контракт расторгнут</t>
  </si>
  <si>
    <t>2.293</t>
  </si>
  <si>
    <t>Устройство искусственного электроосвещения на мосту через реку Салмыш на км 315+327 автомобильной дороги Р-240 Уфа - Оренбург, Оренбургская область</t>
  </si>
  <si>
    <t xml:space="preserve">Готовность объекта с начала проектирования 69 %;                                                Выполнение годового задания 0 %;                                                                 Государственный контракт № 5/211 от 05.09.2012. В связи с неисполнением госконтракта Арбитражным судом РБ вынесено решение об обязании Исполнителя предоставить готовый проект с положительным заключением государственной экспертизы. Кроме того, в адрес проектной организаци предъявлена претензия об оплате неустойки. В связи с бездействием проектной организации документы направлены в Арбитражный суд РБ. Определением Арбитражного суда иск удовлетворен на 0,478 млн.рублей. Исполнительные листы направлены в УФССП РФ (Возбуждены исполнительные производства). Контракт расторгнут.  </t>
  </si>
  <si>
    <t>Строительство и реконструкция участков автомобильной дороги А-260 Волгоград - Каменск-Шахтинский - граница с Украиной</t>
  </si>
  <si>
    <t>2.294</t>
  </si>
  <si>
    <t>Строительство и реконструкция автомобильной дороги М-21 Волгоград - Каменск-Шахтинский до границы с Украиной (на Днепропетровск, Кишинев). Реконструкция автомобильной дороги А-260 Волгоград - Каменск-Шахтинский - граница с Украиной км 11+000 - км 24+500, Волгоградская область</t>
  </si>
  <si>
    <t>4% - готовность объекта, 1% - выполнение годового задания, ООО "РостовАвтоДорСтрой" ГК № 1-СТР-15 от 21.12.2015г.
Выполнение работ в соответствии с графиком,Проблемы возникшие с реализацией - отсутствуют</t>
  </si>
  <si>
    <t>Строительство и реконструкция участков автомобильной дороги Р-240 Уфа - Оренбург</t>
  </si>
  <si>
    <t>2.295</t>
  </si>
  <si>
    <t>Реконструкция путепровода на км 28+192 автомобильной дороги Р-240 Уфа - Оренбург, Республика Башкортостан</t>
  </si>
  <si>
    <t>Готовность объекта с начала проектирования 80 %; Выполнение годового задания 0 %; Государственный контракт № 5/284 от 30.08.2011. В связи с неисполнением госконтракта Арбитражным судом РБ по делу № А07-10684/2016 вынесено решение от 17.05.2016 об обязании Исполнителя предоставить готовый проект с положительным заключением государственной экспертизы. Кроме того, в адрес проектной организации предъявлена претензия об оплате неустойки в размере 17,295 млн. рублей. В связи с бездействием проектной организации документы направлены в Арбитражный суд РБ. Дело № А07-24321/2016 вынесено решение от 22.12.2016 о взыскании неустойки в размере 3463957,44 р. Исполнительные листы направлены в УФССП РФ (Возбуждены исполнительные производства). Требуется актуализация и корректировка проектной документации.</t>
  </si>
  <si>
    <t>2.296</t>
  </si>
  <si>
    <t>Реконструкция моста через р. Меселька на км 103+321 автомобильной дороги Р-240 Уфа - Оренбург, Республика Башкортостан</t>
  </si>
  <si>
    <t>Готовность объекта с начала проектирования 89 %;  Выполнение годового задания 0%;     Государственный контракт № 5/286 от 30.08.2011. В связи с неисполнением госконтракта Арбитражным судом РБ по делу № А07-10685/2016 вынесено решение от 25.08.2016 об обязании Исполнителя предоставить готовый проект с положительным заключением государственной экспертизы. Кроме того, в адрес проектной организации предъявлена претензия об оплате неустойки в размере 22,72 млн. рублей. В связи с бездействием проектной организации документы направлены в Арбитражный суд РБ. Дело № А07-19456/2016 вынесено решение от 30.11.2017 о взыскании неустойки в размере 2498580 р. Исполнительные листы направлены в УФССП РФ (Возбуждены исполнительные производства). Требуется актуализация и корректировка проектной документации.</t>
  </si>
  <si>
    <t>2.297</t>
  </si>
  <si>
    <t>Строительство транспортной развязки на автомобильной дороге Р-240 Уфа - Оренбург на км 20+300 Западного обхода г. Уфы, Республика Башкортостан</t>
  </si>
  <si>
    <t>Готовность объекта с начала проектирования 92 %;                                                Выполнение годового задания 0 %;                                                                 Государственный контракт № 5/421 от 26.12.2011. В связи с неисполнением госконтракта Арбитражным судом РБ по делу № А07-20347/2016 вынесено решение от 16.12.2016 об обязании  Исполнителя предоставить готовый проект с положительным заключением государственной экспертизы. Кроме того, в адрес проектной организаций предъявлена претензия об оплате неустойки в размере 20,832 млн. рублей. В связи с бездействием проектной организации документы направлены в Арбитражный суд РБ. Дело № А07-20349/2016вынесено решение от 07.12.2016 о взыскании неустойки в размере 1766600,47 р. Исполнительные листы направлены в УФССП РФ (Возбуждены исполнительные производства). Требуется актуализация и корректировка проектной документации.</t>
  </si>
  <si>
    <t>Строительство и реконструкция участков автомобильной дороги Р-351 Екатеринбург - Тюмень</t>
  </si>
  <si>
    <t>2.298</t>
  </si>
  <si>
    <t>Реконструкция участков автомобильной дороги 1Р 351 Екатеринбург - Тюмень. Реконструкция автомобильной дороги 1Р 351 Екатеринбург - Тюмень на участке км 148+900 - км 168+000 (Камышлов - граница Тюменской области), Свердловская область</t>
  </si>
  <si>
    <t>Госконтракт № 2014.294040 от 13.10.2014 с АО "ХМДС". Готовность объекта с начала строительства составляет 34%.
Выполнение годового задания 0%</t>
  </si>
  <si>
    <t>2.299</t>
  </si>
  <si>
    <t>Реконструкция автомобильной дороги Р-351 Екатеринбург-Тюмень на участке км 80+000 - км 88+914, Свердловская область</t>
  </si>
  <si>
    <t>направлены предлжения об искл. объекта из программы работ</t>
  </si>
  <si>
    <t>Строительство и реконструкция участков автомобильной дороги Р-215 Астрахань - Кочубей - Кизляр - Махачкала</t>
  </si>
  <si>
    <t>2.300</t>
  </si>
  <si>
    <t xml:space="preserve">Реконструкция участков автомобильной дороги Астрахань - Кочубей  - Кизляр - Махачкала. Реконструкция автомобильной дороги Астрахань - Кочубей - Кизляр - Махачкала на участке км 417+000 - км 430+000, Республика Дагестан </t>
  </si>
  <si>
    <t xml:space="preserve">Готовность объекта - 41,1%; Выполнение плана 2018 - 8,81%; Генеральный подрядчик ООО "Дорсервис-09" ГК 5/17/СТР от 30.05.2017; Устройство ж/б водопропускной трубы на ПК57+77,5. </t>
  </si>
  <si>
    <t>Строительство и реконструкция участков автомобильной дороги А-290 Новороссийск - Керчь</t>
  </si>
  <si>
    <t>2.301</t>
  </si>
  <si>
    <t>Реконструкция участков автомобильной дороги Новороссийск - Керченский пролив (на Симферополь) Строительство транспортной развязки на км 73 автомобильной дороги А-290 Новороссийск - Керченский пролив - граница с Украиной, Краснодарский край</t>
  </si>
  <si>
    <t xml:space="preserve">Государственный контракт  от 07.11.2016 №1/16/СМР. 17. Процент технической готовности – 53,87 %. Выполнение годовой программы -6%. Работы ведутся без отставания от календарного графика. Выполняются работы по укреплению кюветов монолитным бетоном  на ПК0+60-ПК4+20 (лево), ПК5+00-ПК12+20 (право); Устройство вертикального водосброса на ПК18+80-ПК24+60 (право);  Устройство насыпи земляного полотна съезда Д-1;  Устройство подстилающего слоя съезда Д-1
</t>
  </si>
  <si>
    <t>2.302</t>
  </si>
  <si>
    <t>Реконструкция участков автомобильной дороги Новороссийск - Керченский пролив (на Симферополь) Строительство подъезда от автомобильной дороги М-25 Новороссийск – Керченский пролив к г. Керчь и сухогрузному району морского порта Тамань на участке км 0 – км 42, Краснодарский край</t>
  </si>
  <si>
    <t xml:space="preserve">Государственный контракт – от 28.09.2015 №1/15/СМР. 17. Процент технической готовности – 77,18 %. Выполнение годовой программы -23%. Работы ведутся без отставания от календарного графика. Ведутся работы по переустройству коммуникаций;  устройству верхнего слоя покрытия дорожной одежды из ЩМА-15; строительство путепроводов на ПК 6+48,45;  ПК 66+38,45; ПК88+88,74; ПК 179+89,84; ПК 222+26,32; ПК258+54,26; ПК289+23,41; ПК299+26,32; ПК311+01,78;  ПК313+00,00; ПК337+53,42, ПК 389+23,69; ПК 389+23,69 съезд С-3; на съезде №4 ПК 389+23,69 съезд С-4; Строительство съездов С1-С6,  дороги в порт Тамань общая протяженность 0,37 км.
</t>
  </si>
  <si>
    <t>2.303</t>
  </si>
  <si>
    <t>Строительство, реконструкция автомобильной дороги А-290 Новороссийск - Керчь на участке км 47 - км 52 (обход г. Анапа), Краснодарский край</t>
  </si>
  <si>
    <t>Проектирование завершено, получено экспертное заключение Главгосэкспертизы. Получено распоряжение об утверждении ПСД</t>
  </si>
  <si>
    <t>2.304</t>
  </si>
  <si>
    <t>Строительство и реконструкция автомобильной дороги А-290 Новороссийск-Керчь на участке км 52 - км 73, Краснодарский край</t>
  </si>
  <si>
    <t>Проектно-изыскательские работы ведутся согласно календарного графика. Утверждение плана трассы</t>
  </si>
  <si>
    <t>2.305</t>
  </si>
  <si>
    <t>Реконструкция автомобильной дороги А-290 Новороссийск – Керчь на участке км 73 - км 100, Краснодарский край</t>
  </si>
  <si>
    <t>Проводится государственная экспертиза проектной документации. Планируемая дата получения экспертного заключения - май 2018</t>
  </si>
  <si>
    <t>Госконтракт не заключен. Государственный заказ будет размещен после завершения проектно-изыскательских работ</t>
  </si>
  <si>
    <t>2.306</t>
  </si>
  <si>
    <t>Строительство и реконструкция участков автомобильной дороги М-25 Новороссийск - Керчь (на Симферополь), подъезды к морским портам Кавказ и Тамань. Строительство инспекционно-досмотрового радиометрического комплекса на км 39 строящегося подъезда от автомобильной дороги М-25 Новороссийск - Керченский пролив к г. Керчь и сухогрузному району морского порта Тамань, Краснодарский край</t>
  </si>
  <si>
    <t>Государственный контракт от 07.09.2017 №1/17/СМР/ИДРК. 17. Процент технической готовности – 11,25 %. Работы ведутся без отставания от календарного графика. Выполнение годового задания -5%. Выполняются работы по устройству подпорной стены ПС-1; работы по устройству дренажа;  устройство ПСП; монтаж металоконструкций здания АБК; устройство площадки углубленного досмотра.</t>
  </si>
  <si>
    <t>Расходы на обеспечение сохранности автомобильных дорог общего пользования федерального значения</t>
  </si>
  <si>
    <t>2.307</t>
  </si>
  <si>
    <t>Строительство стационарного пункта весового контроля на участке км 1318 - км 1319 автомобильной дороги М-7 "Волга" Москва - Владимир - Нижний Новгород - Казань - Уфа, Республика Башкортостан</t>
  </si>
  <si>
    <t>Готовность объекта с начала проектирования 86 %;                                                Выполнение годового задания 0 %;                                                                 Государственный контракт № 5/159 от 29.07.2013 не исполнен в связи с реорганизацией подрядной организации.  Заказчиком направлено исковое заявление в суд о принудительном исполнении обязательств по контракту. 26.02.2016 г. вынесено решение о переходе обязательств правоприемнику - ООО «Геопласт» и принудительном исполнении обязательств в части представления проектной документации. Исполнительный лист направлен в службу судебных приставов. Заказчиком направлено исковое заявление об оплате штрафов.Дело № А07-24123/2016 вынесено решение от 20.02.2017 г. о взыскании неустойки в размере 1467900,004 руб. Исполнительные листы направлены в УФССП РФ (Возбуждены исполнительные производства). Требуется актуализация и корректировка проектной документации.</t>
  </si>
  <si>
    <t>Федеральное казенное учреждение "Федеральное управление автомобильных дорог "Дальний Восток" Федерального дорожного агентства", г.Хабаровск</t>
  </si>
  <si>
    <t>2.308</t>
  </si>
  <si>
    <t xml:space="preserve">Строительство стационарного пункта весового контроля на км 35 автомобильной дороги А-375 "Восток" Хабаровск - Красный Яр - Ариадное - Чугуевка - Находка, Хабаровский край </t>
  </si>
  <si>
    <t>4</t>
  </si>
  <si>
    <t>Краевое государственное казенное учреждение "Управление автомобильных дорог по Красноярскому краю", г. Красноярск, Красноярский край</t>
  </si>
  <si>
    <t>Строительство автомобильной дороги в створе ул. Волочаевской от ул. Дубровинского до ул. Копылова в г. Красноярске I этап строительства</t>
  </si>
  <si>
    <t>4.1</t>
  </si>
  <si>
    <t>Строительство транспортной развязки в микрорайоне "Тихие зори" I этап I пускового комплекса</t>
  </si>
  <si>
    <t>4.2</t>
  </si>
  <si>
    <t>Департамент дорожного хозяйства Приморского края, г. Владивосток</t>
  </si>
  <si>
    <t>Автомобильная дорога Владивосток - Находка - порт Восточный на участке км 18+500 - км 40+800 в Приморском крае</t>
  </si>
  <si>
    <t>4.3</t>
  </si>
  <si>
    <t>Краевое государственное казенное учреждение  "Хабаровское управление автомобильных дорог",  г. Хабаровск</t>
  </si>
  <si>
    <t>4.4</t>
  </si>
  <si>
    <t>Реконструкция автомобильной дороги Хабаровск - Лидога - Ванино с подъездом к г. Комсомольску - на - Амуре (участок Хабаровск - Комсомольск)</t>
  </si>
  <si>
    <t>Государственное казенное учреждение Чукотского автономного округа "Управление автомобильных дорог  Чукотского автономного округа", г. Анадырь</t>
  </si>
  <si>
    <t>Строительство автомобильной дороги Колыма - Омсукчан - Омолон - Анадырь, участок Омолон - Анадырь на территории Чукотского автономного округа. Участок Омолон - Анадырь с  подъездами до Билибино, Комсомольского и Эгвекинота. Мостовой переход через реку Малый Анюй на 502 км</t>
  </si>
  <si>
    <t>4.5</t>
  </si>
  <si>
    <t>Строительство автомобильной дороги Колыма - Омсукчан - Омолон - Анадырь, участок Омолон - Анадырь на территории Чукотского автономного округа. Участок Омолон - Анадырь с  подъездами до Билибино, Комсомольского и Эгвекинота. Мостовой переход через реку Угаткын на 684 км</t>
  </si>
  <si>
    <t>4.6</t>
  </si>
  <si>
    <t xml:space="preserve">Межбюджетные субсидии, всего: </t>
  </si>
  <si>
    <t>Выполнение годового задания 0,6 %. Готовность объекта - 66 %. Проведены работы по строительству фундаментов и тела опор №№ 1-6 путепровода № 1 по ул. Волочаевской. Низкий уровень освоения капитальных вложений в I квартале 2018 года связан с сезонным характером дорожных работ.</t>
  </si>
  <si>
    <t>Выполнение годового задания 0,3 %. Техническая готовность объекта составляет 59 %.  Ввод объекта в эксплуатацию запланирован на 30 сентября 2018 г. Низкий уровень освоения капитальных вложений в I квартале 2018 года связан с сезонным характером дорожных работ.</t>
  </si>
  <si>
    <t>Выполнение годового задания 0,3 %. Техническая готовность объекта составляет 25 %. Завершено выполнение подготовительных работ. Низкий уровень освоения капитальных вложений в I квартале 2018 года связан с сезонным характером дорожных работ.</t>
  </si>
  <si>
    <t>Укрупненное мероприятие. Выполнение годового задания 0,3 %. Низкий уровень освоения капитальных вложений в I квартале 2018 года связан с сезонным характером дорожных работ.</t>
  </si>
  <si>
    <t>Степень технической готовности объекта - 78 %. Выполнены устройство нижнего слоя основания, устройство береговых и промежуточных  опор, пролетных строений, сопряжений мостов с насыпью. В связи с сезонным характером дорожных работ выполненных объемов за отчетный период нет.</t>
  </si>
  <si>
    <t>Степень технической готовности объекта - 43 %. На объекте завершены подготовительные работы, в стадии выполнения  комплекс земляных и укрепительных работ, работы по устройству искусственных сооружений. Тех. готовность объекта - 43 %. В связи с сезонным характером дорожных работ выполненных объемов за отчетный период нет.</t>
  </si>
  <si>
    <t>Реконструкция и развитие аэродрома международного  аэропорта Шереметьево, 1-я очередь реконструкции, Московская область
реконструкция</t>
  </si>
  <si>
    <t xml:space="preserve">
Федеральный бюджет
В отчетном периоде строительно-монтажные работы выполнялись, но не приняты в связи с поздним восстановлением денежных средств в 2018г. (19.03.2018г.)., которые были не освоены в 2017г.
■ % технической готовности объекта - 86,7% 
</t>
  </si>
  <si>
    <t>Вторая очередь реконструкции аэропорта Шереметьево, Московская область
реконструкция</t>
  </si>
  <si>
    <t xml:space="preserve">Федеральный бюджет
Водосточно-дренажная сеть: устройство трубопроводов – 390,88м.
Перрон: устройство слоя покрытия из цементобетона – 21 790м2.
Сети электроснабжения: устройство кабельного перехода методом горизонтально направленного бурения – 2шт.
Осветительные светодиодные комплексы – 8 шт.
■ % технической готовности объекта  -17,7%   (% строительной готовности на отчетную дату по мероприятиям подготовки к проведению ЧМ - 50%).                                                                               
          </t>
  </si>
  <si>
    <t>Развитие Московского авиационного узла. Строительство комплекса новой взлетно-посадочной полосы (ВПП-3) Международного аэропорта Шереметьево, Московская область
строительство</t>
  </si>
  <si>
    <t xml:space="preserve">Федеральный бюджет
Срок проектирования (по графику) 06.02.2015 – 20.11.2015. Проектирование включает 6 этапов. Работы выполнены на 95% от общего объема. Проектная документация по 1 и 2 очереди строительства (корректировка 1 и 2) получила положительные заключения ФАУ «Главгосэкспертиза России» от 30.12.2016 и 11.07.2017 соответственно. Проектная документация по корректировке 3 объекта получила положительные заключения ФАУ «Главгосэкспертиза России» от 29.03.2018.
Земляные работы. Устройство насыпи из песка – 221 010м3. Переустройство сетей водоснабжения – 355,81м. Подключение водопровода к инженерным сетям ОАО "МАШ" – 667,2м. Переустройство сетей связи. Устройство перехода методом горизонтально-направленного бурения ГНБ – 3 715,92м. Прокладка кабеля – 24 605м. Инженерная защита территории. Устройство габионной системы "Террамеш" –  355,6м3. Путепроводы на пересечении с Шереметьевским шоссе: металлические пролетные строения –  226,83тн. Путепровод рулежной дорожки РД-1. Устройство пролётного строения из монолитного бетона –  4 907,8м3.
19.03.2018 внесены изменения в ФАИП в части восстановления неиспользованных средств 2017 года в объеме 2 312 707,3 тыс. рублей
■ % технической готовности объекта- 56,1%  </t>
  </si>
  <si>
    <t xml:space="preserve">Реконструкция и развитие аэропорта "Домодедово". Объекты федеральной собственности (первая и вторая очередь строительства), Московская область  
реконструкция </t>
  </si>
  <si>
    <t xml:space="preserve">Федеральный бюджет:     
Подрядчик выполнил работы по устройству конструктивных слоев искусственных покрытий ИВПП-2, рулежных дорожек РД-B5,  РД-B7, РД-B11, ПОЖ-6, ПОЖ-7.  
На данный момент процент технической готовности этапа 1 (без учета площадок ПОЖ-6,7) составляет 80%. 
19.03.2018 внесены изменения в ФАИП в части восстановления неиспользованных средств 2017 года в объеме 4 642 034,4 тыс. рублей.
■ % технической готовности объекта -40,1 %
</t>
  </si>
  <si>
    <t>2.5.</t>
  </si>
  <si>
    <t xml:space="preserve">Реконструкция и развитие аэропорта "Домодедово". Объекты федеральной собственности (первая и вторая очередь строительства"), II этап реализации, Московская область
проектные и изыскательские работы,
реконструкция   </t>
  </si>
  <si>
    <r>
      <t xml:space="preserve">Федеральный бюджет:
</t>
    </r>
    <r>
      <rPr>
        <u val="single"/>
        <sz val="10"/>
        <rFont val="Times New Roman"/>
        <family val="1"/>
      </rPr>
      <t>ПИР</t>
    </r>
    <r>
      <rPr>
        <sz val="10"/>
        <rFont val="Times New Roman"/>
        <family val="1"/>
      </rPr>
      <t xml:space="preserve"> -Получено отрицательное заключение ФАУ «Главгосэкспертиза России» от 21.02.2018 № 189-18/ГГЭ-5762/04, № 190-18/ГГЭ-5762/10. 
Доработанная проектная документация 01.03.2018  направлена на повторную государственную экспертизу, 26.03.2018 заключены договоры на проведение экспертизы.  30.03.2018 произведена оплата по договорам. Плановый срок получения положительного заключения - июнь 2018. 
</t>
    </r>
    <r>
      <rPr>
        <u val="single"/>
        <sz val="10"/>
        <rFont val="Times New Roman"/>
        <family val="1"/>
      </rPr>
      <t>СМР</t>
    </r>
    <r>
      <rPr>
        <sz val="10"/>
        <rFont val="Times New Roman"/>
        <family val="1"/>
      </rPr>
      <t xml:space="preserve"> - 1 499 600 тыс. рублей -в ФАИП установлены ограничения в связи с отсутствием утвержденной проектной документацией.  
                </t>
    </r>
  </si>
  <si>
    <t>Реконструкция второй летной зоны аэропорта "Домодедово",  Московская область   
реконструкция</t>
  </si>
  <si>
    <t xml:space="preserve">                                           
Федеральный бюджет:
■ % технической готовности объекта в целом -  32,6% , в том числе:                                                                                                                                                                                                                                                                                                                                                                                                                                             
• по этапу 1.3 - работы выполнены на 35,0 %.                                                                                                                                                                                                                                                                                                                                                                                                                                       
• по этапу1.5- работы выполнены на 34,0 %. 
19.03.2018 внесены изменения в ФАИП в части восстановления неиспользованных средств 2017 года в объеме 2 312 707,3 тыс. рублей. Объекту не присвоен код учетной единицы (КУЕ),необходимый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t>
  </si>
  <si>
    <t xml:space="preserve">Реконструкция второй летной зоны аэропорта "Домодедово", II этап реализации, Московская область   
реконструкция
</t>
  </si>
  <si>
    <t xml:space="preserve">Федеральный бюджет:: 
20.02.2018 объявлен конкурс с ограниченным участием на СМР. 15.03.2018 подведены итоги конкурса, подана единственная заявка (ОАО "Центродорстрой"), в настоящее время проходит процедура согласования ед.поставщика в ФАС России. </t>
  </si>
  <si>
    <t xml:space="preserve">
Федеральный бюджет
Светосигнальное оборудование: устройство системы дистанционного управления и мониторинга – 1 комп.
Очистные сооружения №2. Устройство накопительной емкости – 1 компл. Устройство насосной станции ливневых вод – 2 компл.
Искусственные покрытия рулёжной дорожки РД-7 (РД-С) – 2 955 м2, новый перрон – 672 м2, старый перрон – 1 455,79 м2.
■ % технической готовности объекта -67,8%
19.03.2018 внесены изменения в ФАИП в части восстановления неиспользованных средств 2017 года в объеме 83 611,2 тыс. рублей. 
</t>
  </si>
  <si>
    <t>Вторая очередь реконструкции и развития аэропорта "Храброво" (2 этап), г.Калининград, Калининградская область
реконструкция</t>
  </si>
  <si>
    <t xml:space="preserve">Федеральный бюджет
Перрон. Устройство насыпи – 2 685 м3.
Водосточно-дренажная сеть – 282м.
■ % технической готовности объекта - 31% 
19.03.2018 внесены изменения в ФАИП в части восстановления неиспользованных средств 2017 года в объеме 182253,7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t>
  </si>
  <si>
    <t xml:space="preserve">Федеральный бюджет
В отчетном периоде отчетные документы по выполненным строительно-монтажным работам Подрядчиком не представлены.
Получено разрешение на ввод в эксплуатацию - 08.02.2018г. (перрон, площадка ПОЖ, РД-N, РД-М1, ОС выпуск 2, ВДС).
Средства выделены на оплату кадастровых работ по изготовлению тех. планов и СМР.
■ % технической готовности объекта -100%
19.03.2018 внесены изменения в ФАИП в части восстановления неиспользованных средств 2017 года в объеме 5549,7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t>
  </si>
  <si>
    <t>Реконструкция аэропортного комплекса (г.Саранск) I этап  реконструкции. Раширение мест стоянок воздушных судов
реконструкция</t>
  </si>
  <si>
    <t xml:space="preserve">Федеральный бюджет
 Монтаж оборудования периметровой охранной сигнализации – 1 компл. Монтаж оборудования системы телевизионного наблюдения – 1 компл. Монтаж оборудования инженерных систем аварийно-спасательной станции – 9 компл.
 Государственный контракт от 30.10.2017 № 0373100090917000113 на сумму 299,3 тыс. руб. Подрядчиком (ООО "Рубин") представлены: технические планы на 5 законченных строительством и реконструкцией объектов недвижимости; справки о принадлежности 11 объектов к движимому имуществу. Работы по государственному контракту продолжаются.
■ % технической готовности объекта. -73,6% 
19.03.2018 внесены изменения в ФАИП в части восстановления неиспользованных средств 2017 года в объеме 35866,3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t>
  </si>
  <si>
    <t xml:space="preserve">Федеральный бюджет
 Водосточно-дренажная сеть – 4 411,28м. Наружные сети связи: прокладка кабеля связи – 2 212,98м.
 Государственный контракт от 30.10.2017 № 0373100090917000114 на сумму 1 072,9 тыс. руб. Подрядчиком (ООО "Квартал+") представлены: технические планы на 22 законченных строительством и реконструкцией объектов недвижимости; справки о принадлежности 28 объектов к движимому имуществу. Работы по государственному контракту продолжаются.
■ % технической готовности объекта 60,9%
19.03.2018 внесены изменения в ФАИП в части восстановления неиспользованных средств 2017 года в объеме 272145,2 тыс. рублей. 
</t>
  </si>
  <si>
    <t>Реконструкция и модернизация международного аэропорта Курумоч, г. Самара
реконструкция</t>
  </si>
  <si>
    <t xml:space="preserve">
Федеральный бюджет
Монтаж прожекторных мачт – 10 компл. Сети электроснабжения: прокладка кабеля 6кВ – 376 м.
Государственный контракт от 22.10.2015 № 0373100090915000051 на сумму 138,55 тыс.руб. Подрядчиком (ООО "Самарский центр геодезии и землеустройства") подготовлена схема раздела земельного участка на кадастровом плане территории, проводится согласование с АО УК «Аэропорты регионов».
Государственный контракт от 23.10.2017 № 0373100090917000106 на сумму 404,85 тыс. руб. Подрядчиком (ООО "ЭКСПЕРТ") представлены: технические планы на 33 законченных строительством и реконструкцией объектов недвижимости; справки о принадлежности 16 объектов к движимому имуществу. Работы по государственному контракту продолжаются.
Государственный контракт от 21.08.2017 № 0373100090917000062 на сумму 1 925,05 тыс.руб. Подрядчиком (ООО "РАО"ГеоКадастрИнформ") представлен технический план на 1 законченный реконструкцией объект недвижимости. Работы по государственному контракту продолжаются.
Государственный контракт от 07.07.2017 № 0373100090917000039 на сумму  1 925,05 тыс.руб. Подрядчиком (ООО "ЗЕНИТ") выполнены работы по корректировке документации по планировке территории с проектом межевания в ее составе в полном объеме.
■ % технической готовности объекта. 97,4% 
19.03.2018 внесены изменения в ФАИП в части восстановления неиспользованных средств 2017 года в объеме 141265,2 тыс. рублей. 
</t>
  </si>
  <si>
    <t>Реконструкция (восстановление) аэродромных покрытий в аэропорту "Кольцово", г.Екатеринбург, Свердловская область" (II очередь)
реконструкция</t>
  </si>
  <si>
    <t xml:space="preserve">Федеральный бюджет
Участок №21 (места стоянок 22-24): устройство покрытия из армобетона – 14 394,24м2.
Комплект дополнительного светосигнального оборудования для монтажа на рулёжных дорожках – 2 компл.
■ % технической готовности объекта 69,5% (% строительной готовности на отчетную дату по мероприятиям подготовки к проведению ЧМ - 100%)      
19.03.2018 внесены изменения в ФАИП в части восстановления неиспользованных средств 2017 года в объеме 925,2 тыс. рублей. 
             </t>
  </si>
  <si>
    <t>2.16.</t>
  </si>
  <si>
    <t>Развитие медицинского центра гражданской авиации
проектные и изыскательские работы   
реконструкция</t>
  </si>
  <si>
    <r>
      <t xml:space="preserve">Федеральный бюджет
</t>
    </r>
    <r>
      <rPr>
        <u val="single"/>
        <sz val="10"/>
        <rFont val="Times New Roman"/>
        <family val="1"/>
      </rPr>
      <t>ПИР</t>
    </r>
    <r>
      <rPr>
        <sz val="10"/>
        <rFont val="Times New Roman"/>
        <family val="1"/>
      </rPr>
      <t xml:space="preserve"> - 28.03.2018 согласовано техническое задание на проведение конкурсных процедур на разработку ПСД, в настоящее время осуществляется размещение извещения на сайте закупок. 
</t>
    </r>
    <r>
      <rPr>
        <u val="single"/>
        <sz val="10"/>
        <rFont val="Times New Roman"/>
        <family val="1"/>
      </rPr>
      <t>СМР -</t>
    </r>
    <r>
      <rPr>
        <sz val="10"/>
        <rFont val="Times New Roman"/>
        <family val="1"/>
      </rPr>
      <t xml:space="preserve"> 19.03.2018 внесены изменения в ФАИП в части восстановления неиспользованных средств 2017 года в объеме 101 468,1 тыс. рублей. 
■ % технической готовности объекта - 18,7%
</t>
    </r>
  </si>
  <si>
    <t>2.17.</t>
  </si>
  <si>
    <t xml:space="preserve">Реконструкция аэропортового комплекса "Чертовицкое" (г. Воронеж)
проектные и изыскательские работы   </t>
  </si>
  <si>
    <t>Федеральный бюджет
Срок проектирования (по графику) 22.10.2015 – 30.12.2015. Проектирование включает 4 этапа. Работы выполнены на 85% от общего объема. В отчетном периоде получены отрицательные заключения экспертизы. 01.12.2017 получено отрицательное экспертное заключение ФБУЗ на корректировку проекта СЗЗ аэропорта. Проектная документация дорабатывается и готовится к повторной сдаче в ФАУ «Главгосэкспертиза России». Плановый срок сдачи – май 2018 года.
19.03.2018 внесены изменения в ФАИП в части восстановления неиспользованных средств 2017 года в объеме 2727,3тыс.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t>
  </si>
  <si>
    <t>2.18.</t>
  </si>
  <si>
    <t>Федеральный бюджет
Строительно-монтажные работы на объекте завершены в 2017 году.
Средства выделены на оплату кадастровых работ по изготовлению тех. планов.  
Государственный контракт от 21.08.2017 № 037310009091700059 на сумму 230,0 тыс. руб. Подрядчиком (ФГУП "Интехнедвижимость") представлены: технические планы на 9 законченных строительством и реконструкцией объектов недвижимости; справки о принадлежности 3 объектов к движимому имуществу. Работы по государственному контракту продолжаются. Подписание актов выполненных работ по гос. контракту станет возможным после получения разрешения на ввод объектов в эксплуатацию, постановки объектов на государственный кадастровый учет и внесения изменений в сведения Единого государственного реестра недвижимости.
■ % технической готовности объекта. -70,9%
19.03.2018 внесены изменения в ФАИП в части восстановления неиспользованных средств 2017 года в объеме 230,0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t>
  </si>
  <si>
    <t>2.19.</t>
  </si>
  <si>
    <t xml:space="preserve">Реконструкция аэропортового комплекса "Бегишево" (2 очередь) (г. Нижнекамск, Республика Татарстан), г. Нижнекамск, Республика Татарстан
проектные и изыскательские работы  </t>
  </si>
  <si>
    <t>Федеральный бюджет
Задание на проектирование по объекту утверждено Росавиацией 20.03.2018г. Осуществляется подготовка к проведению конкурсных процедур на заключение государственного контракта на выполнение проектных и изыскательских работ. Заключение контракта по объекту планируется в июне 2018 года</t>
  </si>
  <si>
    <t>2.20.</t>
  </si>
  <si>
    <t xml:space="preserve">Федеральный бюджет
Искусственные покрытия рулёжной дорожки РД-В (РД-2) – 1 583,39 м2.
Водосточно-дренажная сеть – 215 м.
Прокладка кабеля электроснабжения – 5 160,41 м.
■ % технической готовности объекта -49,4%               
      </t>
  </si>
  <si>
    <t>2.21.</t>
  </si>
  <si>
    <t xml:space="preserve">Реконструкция аэропортового комплекса "Баландино" (г. Челябинск)
проектные и изыскательские работы   </t>
  </si>
  <si>
    <r>
      <t xml:space="preserve">Федеральный бюджет
Проектирование включает 5 этапов. Работы выполнены на 90% от общего объема. В 2017г. исполнителем (АО «ПИиНИИ ВТ «Ленаэропроект») разработана проектная документация по 4 этапу, получены отрицательные заключения. С 15.12.2017г. откорректированная проектная документация сдается на рассмотрение в ФАУ «Главгосэкспертиза России» в электронном виде.       
</t>
    </r>
  </si>
  <si>
    <t>2.22.</t>
  </si>
  <si>
    <t xml:space="preserve">Федеральный бюджет
Водосточно-дренажная сеть – 581,28 м.
Монтаж трансформаторной подстанции – 1 компл.
■ % технической готовности объекта  - 62,7%
</t>
  </si>
  <si>
    <t>2.23.</t>
  </si>
  <si>
    <t xml:space="preserve">Федеральный бюджет
Устройство насыпи из карьерного скального грунта – 43 947,16 м3.
Устройство насыпи из песчано-гравийной смеси – 9 417,8 м3.
Монтаж ограждения – 1 1917,84м.
■ % технической готовности объекта -45,7%                       
             </t>
  </si>
  <si>
    <t>2.24.</t>
  </si>
  <si>
    <t xml:space="preserve">Федеральный бюджет
В отчетном периоде в соответствии с календарным распределением выполнение строительно-монтажных работ не предусмотрено.  
■ % технической готовности объекта - 1,4% </t>
  </si>
  <si>
    <t>2.25.</t>
  </si>
  <si>
    <t xml:space="preserve">Федеральный бюджет
В отчетном периоде выполнялась подготовка конкурсной документации для выполнения строительно-монтажных работ.
■ % технической готовности объекта  - 81,7%                                                                        
19.03.2018 внесены изменения в ФАИП в части восстановления неиспользованных средств 2017 года в объеме 99,0 тыс. рублей. </t>
  </si>
  <si>
    <t>2.26.</t>
  </si>
  <si>
    <t xml:space="preserve">Федеральный бюджет
В отчетном периоде были выполнены работы по разработке рабочей документации, однако, в связи с поздним предоставлением акта выполненных работ, данные работы будут приняты в следующем отчетном периоде.
■ % технической готовности объекта -4%                                                                             </t>
  </si>
  <si>
    <t>2.27.</t>
  </si>
  <si>
    <t xml:space="preserve">Федеральный бюджет
Устройство насыпи – 93 244,0 м3.
Водосточно-дренажная сеть – 1 233,56 м.
Прокладка кабеля силового электроснабжения – 5 834,0 м.
Устройство кабельной канализации связи – 1 323,8 м.
■ % технической готовности объекта. -56,8%                    
                 </t>
  </si>
  <si>
    <t>2.28.</t>
  </si>
  <si>
    <t>Комплексный проект по реконтсрукции аэропортового комплекса "Сокол" (г. Магадан). Реконструкция аэропортового комплекса "Сокол" (г. Магадан), 2 этап, г. Магадан
реконструкция</t>
  </si>
  <si>
    <t xml:space="preserve">Федеральный бюджет
Конкурс с ограниченным участием (извещение № 0373100090918000015) на заключение гос.контракта на выполнение строительно-монтажных работ объявлен 06.03.2018г.
Проходят конкурсные процедуры.
■ % технической готовности объекта  - 3,3%   </t>
  </si>
  <si>
    <t>2.29.</t>
  </si>
  <si>
    <t>Реконструкция инженерных сооружений аэропортового комплекса "Большое Савино" (г. Пермь)
реконструкция</t>
  </si>
  <si>
    <t>Федеральный бюджет
Конкурс с ограниченным участием (извещение № 0373100090918000014) на заключение гос. контракта на выполнение строительно-монтажных работ объявлен 06.03.2018г. Идет согласование единственной заявки соответствующей требованиям в ФАС России.</t>
  </si>
  <si>
    <t>2.30.</t>
  </si>
  <si>
    <t>Реконструкция аэропортового комплекса "Баратаевка" (г. Ульяновск), г. Ульяновск
реконструкция</t>
  </si>
  <si>
    <t>Федеральный бюджет
Средства выделены на завершение работ по обвязке технологического оборудования и пуско-наладочные работы. 
19.03.2018 внесены изменения в ФАИП в части восстановления неиспользованных средств 2017 года в объеме 15054,5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 % технической готовности объекта -80,1%</t>
  </si>
  <si>
    <t>2.31.</t>
  </si>
  <si>
    <t>Реконструкция аэропортового комплекса (г. Кызыл), г. Кызыл
реконструкция</t>
  </si>
  <si>
    <t xml:space="preserve">Федеральный бюджет
Получено разрешение на ввод 2-го этапа - 19. 01.2018г. (ИВПП).
Средства выделены на завершение СМР
19.03.2018 внесены изменения в ФАИП в части восстановления неиспользованных средств 2017 года в объеме 5806,9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 % технической готовности объекта -  86,5%
</t>
  </si>
  <si>
    <t>2.32.</t>
  </si>
  <si>
    <t xml:space="preserve">Реконструкция аэропорта Среднеколымск, Республика Саха (Якутия)
реконструкция
</t>
  </si>
  <si>
    <t xml:space="preserve">Федеральный бюджет
Осуществление строительных работ возможно только с наступлением периода устойчивых положительных температур
19.03.2018 внесены изменения в ФАИП в части восстановления неиспользованных средств 2017 года в объеме 23 094,8 тыс. рублей. 
■ % технической готовности объекта -40,8%
</t>
  </si>
  <si>
    <t>2.33.</t>
  </si>
  <si>
    <t xml:space="preserve">Реконструкция аэропорта Тикси, республика Саха (Якутия)
реконструкция
</t>
  </si>
  <si>
    <t xml:space="preserve">Федеральный бюджет
Приняты работы по авторскому надзору на сумму 135,6 тыс. рублей.
Осуществление строительных работ возможно только с наступлением периода устойчивых положительных температур
19.03.2018 внесены изменения в ФАИП в части восстановления неиспользованных средств 2017 года в объеме 135,6 тыс. рублей. 
■ % технической готовности объекта -52 %
</t>
  </si>
  <si>
    <t>2.34.</t>
  </si>
  <si>
    <t xml:space="preserve">Реконструкция аэропорта Саккырыр, Республика Саха (Якутия)
реконструкция
</t>
  </si>
  <si>
    <t xml:space="preserve">Федеральный бюджет
Осуществление строительных работ возможно только с наступлением периода устойчивых положительных температур
19.03.2018 внесены изменения в ФАИП в части восстановления неиспользованных средств 2017 года в объеме 22036,4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
■ % технической готовности объекта -94,3%
</t>
  </si>
  <si>
    <t>2.35.</t>
  </si>
  <si>
    <t xml:space="preserve">Реконструкция аэропорта Херпучи, Хабаровский край
проектные и изыскательские работы   
</t>
  </si>
  <si>
    <t xml:space="preserve">Федеральный бюджет
Получено отрицательное заключение от 29.09.2017 г. № 202-17/ХГЭ-2202/02. Замечания не устранены, проектировщик занимается землеотводом под размещение светосигнального оборудования. ФАУ Главгосэкспертиза России" потребовало представить информацию о планируемом финансировании объекта реконструкции. Без данной информации сметная документация ФАУ Главгосэкспертиза России" не принимается.                     </t>
  </si>
  <si>
    <t>2.36.</t>
  </si>
  <si>
    <t xml:space="preserve">Реконструкция аэродрома Охотск, Хабаровский край
проектные и изыскательские работы   </t>
  </si>
  <si>
    <t xml:space="preserve">Федеральный бюджет
Получено отрицательное заключение по сметной документации от 10.11.2017 г. № 1203-17/ГТЭ-10850/10 и положительное заключение по проектной документации и результатам инженерных изысканий от 10.11.2017 № 1198-17/ГГЭ-10850/04.  ФАУ Главгосэкспертиза России" потребовало представить информацию о планируемом финансировании объекта реконструкции. Без данной информации сметная документация ФАУ Главгосэкспертиза России" не принимается.                     
          </t>
  </si>
  <si>
    <t>2.37.</t>
  </si>
  <si>
    <t xml:space="preserve">Реконструкция аэропортового комплекса в г. Зея (Амурская область)
реконструкция
</t>
  </si>
  <si>
    <t xml:space="preserve">Федеральный бюджет
Подрядчиком выполнены работы общестроительного характера, которые будут закрываться во 2 квартале после приемки исполнительной документации. 
19.03.2018 внесены изменения в ФАИП в части восстановления неиспользованных средств 2017 года в объеме 214 515,1 тыс. рублей. 
■ % технической готовности объекта  -63,6 %
</t>
  </si>
  <si>
    <t>2.38.</t>
  </si>
  <si>
    <t xml:space="preserve">Реконструкция аэропорта Экимчан (Амурская область)
реконструкция
</t>
  </si>
  <si>
    <t xml:space="preserve">Федеральный бюджет
До настоящего времени выполнение работ не проводилось по причине не решенного вопроса по обременению земельного участка 3 лицами. В настоящее время ведется корректировка границзоны обременения.
19.03.2018 внесены изменения в ФАИП в части восстановления неиспользованных средств 2017 года в объеме 502095,5 тыс. рублей. 
■ % технической готовности объекта  -16%
</t>
  </si>
  <si>
    <t>2.39.</t>
  </si>
  <si>
    <t>Реконструкция посадочной площадки Бомнак (Амурская область)
реконструкция</t>
  </si>
  <si>
    <t>Федеральный бюджет
Работы на текущею дату не проводились по причине низких температур и отсутствия технологического присоединения к электрическим сетям энергоснабжающей организации. Планируется технологическое присоединение в 3 квартале 2018 г. Подрядчик планирует начать работы на объекте с 09.04.2018 г
19.03.2018 внесены изменения в ФАИП в части восстановления неиспользованных средств 2017 года в объеме 31 501,0 тыс. рублей.                  
■ % технической готовности объекта -81,8 %</t>
  </si>
  <si>
    <t>2.40.</t>
  </si>
  <si>
    <t xml:space="preserve">Реконструкция аэропорта Беринговский (Чукотский автономный округ) 
проектные и изыскательские работы   </t>
  </si>
  <si>
    <t>Федеральный бюджет
Получены отрицательные заключения ФАУ «Главгосэкспертиза России» от 06.10.2017 № 205-17/ХГЭ-2236/02 – по проектной документации и результатам инженерных изысканий, от 06.10.2017 № 206-17/ХГЭ-2236/04 – по достоверности определения сметной стоимости объекта капитального строительства.
15.02.2018 года ФАУ «Главгосэкспертиза России» Хабаровский филиал, вернул проектно-сметную документацию по объекту  без рассмотрения в связи с не устранением замечаний по комплектности, а именно не предоставлено решение по объекту капитального строительства (нормативный правовой акт Правительства Российской Федерации либо решение главного распорядителя средств федерального бюджета о подготовке и реализации бюджетных инвестиций, о предоставлении субсидий на осуществление капитальных вложений в объект капитального строительства) содержащее сведение подтверждающие предполагаемую (предельную) стоимость строительства, указанную в заявлении на проведение проверки достоверности определения сметной стоимости, информацию о предполагаемых источниках финансирования объекта, предусмотренных законом о бюджете, либо внебюджетных источниках</t>
  </si>
  <si>
    <t>2.41.</t>
  </si>
  <si>
    <t>Строительство аэропорта Оссора (Камчатский край)
строительство</t>
  </si>
  <si>
    <r>
      <t xml:space="preserve">Федеральный бюджет
Работы на объекте возобновлены с 06 февраля 2018г
На объекте находятся 17 рабочих и 7 ИТР. На объекте работала техника и механизмы: 3 автосамосвала, 1 грейдер, 1 бульдозер и 1 экскаватор.
Завезены с карьера на объект песчано-гравийная смесь в количестве 35 500м3.
19.03.2018 внесены изменения в ФАИП в части восстановления неиспользованных средств 2017 года в объеме 288665,2 тыс. рублей. 
■ % технической готовности объекта -17 %
</t>
    </r>
  </si>
  <si>
    <t>Инвестиционный проект, требующий принятия нормативного правового акта</t>
  </si>
  <si>
    <t>3.1.1.</t>
  </si>
  <si>
    <t>Строительство позиций и установка доплеровских метеорологических локаторов в районе аэродромов Российской Федерации</t>
  </si>
  <si>
    <t>3.1.2.</t>
  </si>
  <si>
    <t>Техническое перевооружение авиационных метеорологических центров и станций</t>
  </si>
  <si>
    <t>Росгидрометом сформированы предложения по детализации ФАИП. Предложения предусматривают финансирование строительства объектов – технического перевооружения авиационных метеорологических центров и станций, а также на укрупненное мероприятие «Строительство позиций и установка доплеровских метеорологических радиолокаторов в районе аэродромов Российской Федерации». Получены замечания Минэкономразвития России в настоящее время Росгидрометом ведётся работа по устранению замечаний.</t>
  </si>
  <si>
    <t>4.1.</t>
  </si>
  <si>
    <t>Реконструкция аэропортового комплекса "Соловки", о. Соловецкий, Архангельская область
реконструкция</t>
  </si>
  <si>
    <t xml:space="preserve">По состоянию на 01 апреля 2018 года государственный контракт на выполнение работ не заключен. Правительством Архангельской области разрабатывается полный комплект проектной документации в составе трех этапов с планируемым сроком подачи в ФАУ «Главгосэкспертизы России» до 01.05. 2018 года. 
Также в настоящее время аппаратом Правительства Российской Федерации подготовлено положительное экспертное заключение на проект распоряжения Правительства Российской Федерации об установлении сроков утверждения проектной документации по мероприятию «Реконструкция аэропортового комплекса «Соловки» о. Соловецкий, Архангельская область».
</t>
  </si>
  <si>
    <t>4.2.</t>
  </si>
  <si>
    <t>Реконструкция аэропорта в г. Великий Устюг, Вологодской области
реконструкция</t>
  </si>
  <si>
    <t xml:space="preserve">В настоящее время Департаментом строительства Вологодской области  разработана дорожная карта по выполнению работ по объекту: «Реконструкция аэропорта в г. Великий Устюг Вологодской области».
ГКУ ВО «Служба единого заказчика» осуществляется подготовка технического задания на выполнение строительно-монтажных работ в срок до 15.04.2018 года.
Позиция на проведение закупки по  реконструкции аэропорта в г. Великий Устюг Вологодской области внесена в план - график закупок Департамента строительства области  на 2018 год 02.04.2018 года. Согласно дорожной карте, окончание проведения конкурсных процедур по определению организации на выполнение строительно-монтажных работ по данному объекту и заключения государственного контракта планируется осуществить до 01.08.2018
</t>
  </si>
  <si>
    <t>Приобретение построенных патрульных катеров длиной 13,8-15 м.</t>
  </si>
  <si>
    <t>Планируется заключение       контракта на поставку патрульных судов во II квартале 2018 г.</t>
  </si>
  <si>
    <t xml:space="preserve">Электрифицирован путь на участке Гатчина – Веймарн - Лужская (искл) протяженностью 52,1 км,  электрифицирован путь в Усть - Лужском железнодорожном узле протяженностью 58,4 км  (в том числе главных путей - 18,1 км) и  в парке прибытия на ст. Лужская - Сортировочная - 52,2 км; установлено 6,8 км шумозащитных экранов на перегоне Елизаветино - Кикерино, ст. Кикерино, пер. 135 км - ст. Кикерино, на ст. Пустынька, Гатчина; пост электрической централизации (ЭЦ) на станции  Котлы; выполнен вынос инженерных сетей в районе путепроводов Веймарн - Керстово, Котлы - Керстово, Котлы - Лужская, ст. Лужская-Северная (контактная сеть – 750 м, сети электроснабжения – 1 735 м);  на ст. Лужская-Сортировочная в сортировочном парке (без горки) уложено Строительство станции Лужская-Генеральная. Строительство путей на новой площадке, 1 этап: устройство земляного полотна. 
Ведутся проектно-изыскательские работы по строительству станции Лужская-Восточная (1 этап).
</t>
  </si>
  <si>
    <t>Работы на объектах из-за неблагоприятных погодных условий выполнены в незначительных объемах. Выполнена отсыпка земляного полотна  в объеме 2 тм3.</t>
  </si>
  <si>
    <t>За отчетный период выполнена установка более 300 опор контактной сети из 2500 предусмотренных по плану.</t>
  </si>
  <si>
    <t>За отчетный период на объектах строительства выполнена укладка пути протяженностью 1,35 км.</t>
  </si>
  <si>
    <t xml:space="preserve">За 1 полугодие 2017 года выполнено: устройство земляного полотна в объеме                 40 тыс. м3; укладка пути протяженностью 0,55 км, балластировка пути в объеме 0,1 тыс. м3, монтаж 2  водопропускных труб, устройство путепровода тоннельного типа: устройство 10 буронабивных свай, укладка сборного и монолитного бетона – 1150 м3, устройство виадука: сооружение 4 опор и 16 буронабивных свай; сооружение контактной сети: установка 88 опор контактной сети, монтаж 13 жестких поперечен. По По мероприятию «Строительство второго пути на участке Тимашевская – Кирпильский Северо-Кавказской железной дороги» за отчетный период выполнено устройство 1,91 тыс. м3 земляного полотна.
По мероприятию «Реконструкция станции Гумрак Приволжской железной дороги со строительством путепроводной развязки» ыполнено устройство 25 буронабивных свай под открылки путепровода тоннельного типа, установлен 1 металлический пролет виадука и 280 п.м. шумозащитных экранов.
</t>
  </si>
  <si>
    <t xml:space="preserve">Строительство железнодорожной линии Прохоровка - Журавка - Чертково - Батайск
</t>
  </si>
  <si>
    <t>Построены все опоры моста (10 шт.), смонтированы два пролетных строения длиной 33,6 м каждое, два пролетных строения длиной 77 м каждое, пролетные строения длиной 110 и 154 м. Собраны на стапеле два пролетных строения длиной 77 м. В полном объеме произведен гидронамыв земляного полотна правого берега, сформирована насыпь. Укрепление насыпи щебнем и инкоматами выполнено в объеме 30 %, струенаправляющая дамба – в объеме  40 %, комплекс зданий ведомственной охраны – 60 %.</t>
  </si>
  <si>
    <t xml:space="preserve">Обновление парка пассажирских вагонов </t>
  </si>
  <si>
    <t>В отчетном периоде приобретено 167 вагонов.</t>
  </si>
  <si>
    <t xml:space="preserve">В отчетном периоде  ОАО «РЖД» закуплено 55 единиц  моторвагонного подвижного состава. </t>
  </si>
  <si>
    <t>За отчетные период   ОАО «РЖД» (по оперативным данным) приобретено 119 локомотивов.</t>
  </si>
  <si>
    <t>В отчетном периоде приобретено 14813 вагонов.</t>
  </si>
  <si>
    <t xml:space="preserve">выполнения в текущем году ПИР по оснащению ТСОТБ с целью реализации ПОТБ постов ЭЦ шести железнодорожных станций: Зима, Слюдянка-1, Улан-Удэ, Черемхово, Тюмень, Пермь-Сортировочная, сведения о технических параметрах будут приведены после утверждения ПСД;
выполнения в текущем году ПИР по модернизации ТСОТБ с целью реализации ПОТБ депо ТЧ-10 ст. Металлострой, сведения о технических параметрах будут приведены после утверждения ПСД;
закупки оборудования для досмотра и контроля пассажиров, их ручной клади и багажа на объектах Дирекции железнодорожных вокзалов, Дирекции пассажирских обустройств и Дирекции скоростного сообщения и для досмотра и контроля на КПП постов ЭЦ.
</t>
  </si>
  <si>
    <t xml:space="preserve">Внебюджетные источники
Направлены запросы: от 16.03.2018 №02755                                                                                                                                                                                                                              
Получены ответы: АО "Международный аэропорт Шереметьево" ответ не получен.  </t>
  </si>
  <si>
    <r>
      <t xml:space="preserve">Внебюджетные источники         </t>
    </r>
    <r>
      <rPr>
        <b/>
        <sz val="10"/>
        <rFont val="Times New Roman"/>
        <family val="1"/>
      </rPr>
      <t xml:space="preserve">                                                                                                                                                                                                                                  
</t>
    </r>
    <r>
      <rPr>
        <sz val="10"/>
        <rFont val="Times New Roman"/>
        <family val="1"/>
      </rPr>
      <t xml:space="preserve">Строительство пассажирского терминала «Домодедово 2»:Техническая готовность объекта - 88%
На Объекте работают 4200 человек, 2 башенных кранов и более 60 единиц строительной техники. 
Строительство ведется круглосуточно. 
В настоящий момент на 99% закончены работы по Железобетонным конструкциям, ведутся последние работы по монтажу металлоконструкций.
Остекление фасадов: боковые фасады - 100% готовность; Главные фасады: 100% готовность. (100 % всех фасадов - февраль 2018 года)
Активно ведутся работы по инженерным системам:
Внутренняя инженерия: ИТП, Кабельная продукция, лотки, воздуховоды, щиты, пожаротушение, слабые токи - ведется все параллельно по всем блокам.
Наружняя инженерия: ливневая канализация, питканалы, фикст-линки - ведутся работы параллельно; 
Оборудование и материалы: 
Кабельная продукция: на объекте; Смонтировано 100%
Лотки: на объекте; Смонтировано 98%
Воздуховоды: изготовление на объекте; Смонтировано 98%
Трубопроводы: на объекте; Смонтировано 100%
Оборудование багажного отделения: ведутся Работы ВАНДЕРЛАНД. Срок - июнь 2018 года с ПНР.
Гранит: на объекте. Смонтировано 69 тыс кв.м. (из 73 тыс всего)
Вентоборудование: монтаж 100%
Чиллера: монтаж 100%
Лифты, эскалаторы, траволаторы: поставлены - 100%, установлено - 100%
Телетрапы: заказаны, поставка на объект началась. Идет установка.
Ведутся отделочные работы: облицовка стен, ГКЛ, Плитка
Ведутся Работ по переделеке инженерки в связи с корректировкой решений по Пункту Пропуска.
</t>
    </r>
    <r>
      <rPr>
        <b/>
        <sz val="10"/>
        <rFont val="Times New Roman"/>
        <family val="1"/>
      </rPr>
      <t xml:space="preserve">
</t>
    </r>
  </si>
  <si>
    <r>
      <t>Внебюджетные источники                                                                                                                                                                                                                                                                                                                      
Реконструкция пассажирского терминала «Домодедово»: Техническая готовность объекта - 88,7%
В строительстве объекта задействовано 407 рабочих + 218 инженера.
На данный момент активно ведутся строительно-монтажные работы:
- Устройство офисных и технических помещений в зоне примыкания галереи №1 на отм. 13.200
- Отделочные работы в офисах на отм. 13.200 и 17.700 в осях 4Б-3
- Отделочные работы в зоне складов и с/у на отм. -7.030 и -3.630 в осях 1Б-3
- ПНР по Бойлерной №1 и Венткамере №1
- Устройство ж/б перекрытия для установки оборудования Венткамеры №2
- Отделочные работы в офисах и с/у на отм. 13.200 и 17.700 в осях 20-4Б
- Ведутся отделочные работы в Атриуме 6-8 и завершение инженерных систем.
- Завершаются работы по устройству противопожарных систем                                                                                                                                                                                                          
Строительству многоуровневого паркинга РМ-2.1: Техническая готовность объекта - 100%
Строительство объекта завершено.
Получено Заключение Ростехнадзора о соответствии построенного объекта требованиям технических регламентов и проектной документации. Направлен комплект документов для ввода объекта в эксплуатацию.
Строительство здания международного грузового терминала (4-я очередь):Техническая готовность объекта - 63,95%
Количество людей и техники на объекте: 12 человек рабочих и 2 единиц техники. 
Основные выполняемые работы в 1 квартале: завершены работы по монтажу инженерных систем (системы сигнализации и системы вентиляции) трансформаторной подстанции ТП-1 (РУ-10кВ). Выполнены работы по зачистке и обработке ферм металлоконструкций складской части. Строительство объекта приостановлено до мая-июня 2018г. в связи с корректировкой проектной документации.</t>
    </r>
    <r>
      <rPr>
        <b/>
        <sz val="10"/>
        <rFont val="Times New Roman"/>
        <family val="1"/>
      </rPr>
      <t xml:space="preserve">
</t>
    </r>
  </si>
  <si>
    <t xml:space="preserve">Внебюджетные источники
Направлены запросы: от 16.03.2018 №02755                                                                                                                                                                                                                                                
Получены ответы: ЗАО "Аэропорт Храброво" ответ не получен.                                                                                                                                
</t>
  </si>
  <si>
    <t xml:space="preserve">Внебюджетные источники
Направлены запросы: от 16.03.2018 №02755                                                                                                                                                                                                                         
 Получены ответы: ЗАО УК "Аэропорты Регионов" от  06.04.2018 № 01-01-11/172. При реконструкции помещений залов повышенной комфортности терминалов ВВЛ и МВЛ осуществлен демонтаж внутренних перегородок стен, потолков, напольных покрытий, инженерных сетей воздуховодов и воздухопроводов, выполнены работы по устройству каркаса новых стеновых перегородок, по монтажу слаботочных систем видеонаблюдения, установлены и подключены камеры видеонаблюдения. Ведется выполнение работ с ФГКУ «Росгранстрой» по   проекту дооснащения ВПП к ЧМФ 2018.
Запланированный объем финансовых средств для осуществления строительства на 2018 год  581 357,00 тыс. рублей.            </t>
  </si>
  <si>
    <t xml:space="preserve">Внебюджетные источники
Направлены запросы:  от 16.03.2018 №02755                                                                                                                                                                                                                                               
Получены ответы: ОАО "Аэропорт  "Бегишево" от 06.04.2018 №95.100/01.1-516. 
Запланированный объем финансовых средств для осуществления строительства на 2018 год  119 050,0 тыс. рублей. На 2018 год запланированы разработка проектно - сметной документации по строительству нового здания аэровокзала в размере 17500 тыс.руб. и выполнение 1 этапа строительно-монтажных работ в размере 55000 тыс.руб. В первом квартале 2018 года произведена оплата 2 этапа «Проектная документация» в размере 7875 тыс.руб. После устранения замечаний Главгосэкспертизы и получения положительного заключения начнется разработка рабочей документации проекта. По реконструкции системы теплоснабжения аэропорта  на 2018 год в рамках данного направления запланированы работы по реконструкции котельной (замена котлов) в размере 30000 тыс.руб. и замене теплосетей в размере 8000 тыс.руб. В настоящее время разрабатывается техническое задание для проведения закупочной процедуры на проведение проектных работ.
В рамках реализации проекта по реконструкции склада ГСМ на 2018 год запланирована модернизация слада ГСМ на сумму 4000 тыс.руб., и замена топливо-раздаточных колонок на сумму 250 тыс.руб.
По  реконструкции  внутриаэропортовых дорог, объектов инфраструктуры аэропорта   на 2018 год запланировано финансирование в размере 62300 руб. В инвестиционную программу включены работы по замене хоз-бытовой канализации на 3000 тыс.руб. </t>
  </si>
  <si>
    <t>Внебюджетные источники
Направлены запросы: от 16.03.2018 №02755                                                                                                                                                              
 Получен ответ  ЗАО УК "Аэропорты Регионов" от  06.04.2018 № 01-01-11/172. Проведены (проводятся) следующие работы: Разработка документации на техническое оснащение воздушного пункта пропуска через государственную границу РФ;  взаимодействие с ГКО, МВД, МЧС, ФСО, Роспотребнадзором, Россельхознадзором  по актуальным вопросам проектирования и строительства;
взаимодействие с Ростехнадзором, контроль работы Спектрума; подготовка документации для корректировки  проектной документации и прохождения повторной ГГЭ; разработка и согласование рабочей документации.
На объекте аэровокзальный комплекс (АВК). 
Завершены земляные работы, выполнен монолитный каркас здания,  выполняется монтаж металлоконструкций, устройство внутренних кирпичных перегородок и наружных ограждающих конструкций стен, завершены монолитные конструкции башен телетрапов, ведется подготовка к заливке лестничных маршей.
Здание СТТ.
Выполнены работы нулевого цикла, в том числе земляные работы. Завершено возведение несущих каркасов, бетонирование лестничных маршей и площадок, выполнение ограждающих стен из газобетона.
Выполняются работы по устройству кирпичных перегородок и перегородок из ГКЛ, штукатурка стен и перегородок, монтаж внутренних инженерных сетей. Начаты работы по устройству теплоизоляционного слоя зашивки фасадов, установка оконных блоков.
Гараж спецтехники. 
Завершен монтаж металлоконструкций. Ведутся работы по устройству конструктива полов, формирование смотровых ям, технологических ниш, устройство парапетных ограждений.
Наружные сети.
1. Земляные работы (канализация, водоснабжение, тепловые сети, сети электроснабжения).
2. Работы по прокладке труб систем хоз. бытовой и ливневой канализации.
Запланированный объем финансовых средств для осуществления строительства на 2018 год  5 468 198,0 тыс. рублей.</t>
  </si>
  <si>
    <t>Внебюджетные источники
Направлены запросы: от 16.03.2018 №02755                                                                                                                                                                         
Получен ответ ОАО "Челябинское авиапредприятие" от  12.01.2017 "15-27 (отчет за 2017 год) . 
При реконструкции аэровокзального комплекса в 2017 году проведены следующин  работы:  устройство водосточно-дренажной системы для отведения дождевых вод с перрона АВК, разработка и согласование проекта санитарно-защитной зоны аэропорта и оценки рисков (перенос),реконструкция привокзальной площади (перенос), демонтаж летного поля международных воздушных линий. Приобретены спец.техника (транспорт)и спец. оборудование (система видеонаблюдения после изменения конфигурации аэровокзального комплекса, кресла в зал ВВЛ, трап подкатной, газоанализатор и т.д.)</t>
  </si>
  <si>
    <t>Внебюджетные источники
Направлены запросы: от 16.03.2018 №02755                                                                                                                                                                                                                                                           
Получены ответы: ПАО "ГМК Норильский Никель" от  06.04.2018 (оперативно по эл/почте). 
Основные расходы понесены по проекту строительства отвода от магистрального газопровода до котельной аэропорта г. Норильска 
Приобретено оборудование,  в том числе материалы вне смет строек стоимостью менее 40 тыс.руб., но со сроком полезного использования более 12 мес. (капитализируются согласно «Положения о капитализации затрат в ПАО «ГМК «Норильский никель»). В отчетном периоде  профинансированы работы по утеплению фасадов здания перронных бригад и профилактория с облицовкой алюкобондом, а так же работы  по реконструкции сетей 10кВ ГПП-483. Приобретены фильтрозаправочная  установка, торговый автомат, подметальная машина, перронный автобус МАЗ. Запланированный объем финансовых средств для осуществления строительства на 2018 год  267 544,0 тыс. рублей.</t>
  </si>
  <si>
    <t xml:space="preserve">Руконструкция объектов аэродромной инфраструктуры аэропорта "Алыкель", г. Норильск, Красноярский край
</t>
  </si>
  <si>
    <t xml:space="preserve">Внебюджетные источники
Направлены запросы: от 16.03.2018 №02755            
Ответ не получен.  </t>
  </si>
  <si>
    <t>Внебюджетные источники                                                                                                                                                                                                                                             Направлены запросы: от 16.03.2018 №02755                                                                                                                                                                                                                                            Получены ответы: ОАО "Аэропорт Магадан" от  04.04.2018 №01-289. В 1 квартале 2018 года работы по реконструкции и техническому перевооружению склада ГСМ не производились. Объем инвестиций на 2018 год планируется в сумме 11 915,0 тыс.руб.</t>
  </si>
  <si>
    <t>Обновление транспортного флота</t>
  </si>
  <si>
    <t>,</t>
  </si>
  <si>
    <t xml:space="preserve">ПАО «Завод «Красное Сормово» – строительство четырехпалубного  пассажирского лайнера проекта PV300 для компании «Водоход Ъ», спущен со стапелей на воду танкер-химовоз проекта RST27 для компании «ВодоходЪ» с окончанием строительства  в 2020 году. Ведется строительство пяти сухогрузных теплоходов проекта RSD59 для компании ООО «Пола Райз» и двух танкеров-химовозов проекта RST27М для компании «БФ Танкер».
</t>
  </si>
  <si>
    <t>ОАО «Окская судоверфь» – строительство десяти мелкосидящих несамоходных нефтеналивных барж проекта ROB 20 для судоходной компании «Пола Райз», заключен контракт на строительство 8 сухогрузных судов проекта RSD 32 М для ООО «Навис-1».</t>
  </si>
  <si>
    <t>ОАО «Невский судостроительно-судоремонтный завод» – строительство серии сухогрузов из 5 судов проекта RSD59 для судоходной компании «Пола Райз».</t>
  </si>
  <si>
    <t>ОАО «Судостроительный завод Лотос» –  строительство круизного лайнера проекта PV300VD для Московского речного пароходства, строительство двух танкеров-химовозов, сухогрузного судна проекта RSD 49 и грузового несамоходного понтона для судоходной компании «АРК», также на предприятии строится серия из двух речных колесных круизных судов проекта ПКС 180 «Золотое кольцо».</t>
  </si>
  <si>
    <t>Инвестор проекта – ООО «Сахатранс» - данные не предоставлены</t>
  </si>
  <si>
    <t>Инвестор проекта – ООО «ОТЭКО-Портсервис» - данные не предоставлены</t>
  </si>
  <si>
    <t>Инвестор проекта – ООО «Таманский паромный терминал» - данные не предоставлены</t>
  </si>
  <si>
    <t>Реконструкция и строительство объектов инфраструктуры порта Оля Астраханской области:</t>
  </si>
  <si>
    <t>строительство специализированных терминалов морского порта Оля</t>
  </si>
  <si>
    <t>Инвестор проекта – ООО «Балтийская стивидорная компания» - данные не предоставлены</t>
  </si>
  <si>
    <t>Инвестор проекта – ООО «Уют» - данные не предоставлены</t>
  </si>
  <si>
    <t>Инвестор проекта – АО «Торговый порт Посьет» - данные не предоставлены</t>
  </si>
  <si>
    <t xml:space="preserve">Развитие транспортного узла "Восточный-Находка" (Приморский край).
Этап III - строительство объектов частной собственности (за исключением объектов, включенных в этап II) (Приморский край)
</t>
  </si>
  <si>
    <t xml:space="preserve">Вторая очередь реконструкции и развития аэропорта "Храброво", г.Калининград, Калининградская область
</t>
  </si>
  <si>
    <t xml:space="preserve">Реконструкция аэропортового комплекса "Бегишево" (г. Нижнекамск, Республика Татарстан), г. Нижнекамск, Республика Татарстан
</t>
  </si>
  <si>
    <t xml:space="preserve">Строительство аэропортового комплекса "Центральный" (г. Саратов) 1 очередь строительства (объекты федеральной собственности),г. Саратов </t>
  </si>
  <si>
    <t xml:space="preserve">Реконструкция аэропортового комплекса (г. Норильск, Красноярский край)
</t>
  </si>
  <si>
    <t xml:space="preserve">Направлены запросы: от 16.03.2018 №02755  
Получены ответы: ПАО  "ГМК Норильский Никель" от  06.04.2018 (оперативно по эл/почте).  
Основные расходы понесены по проекту строительства отвода от магистрального газопровода до котельной аэропорта г. Норильска. Ведется строительство новой  аварийно-спасательной станции, реконструкция склада  ГСМ.
Запланированный объем финансовых средств для осуществления строительства на 2018 год  1 352 584,0 тыс. рублей. </t>
  </si>
  <si>
    <t xml:space="preserve">Реконструкция аэропортового комплекса "Новый" (г. Хабаровск)
</t>
  </si>
  <si>
    <t>Вторая очередь реконструкции и развития аэропорта "Храброво", г.Калининград, Калининградская область
реконструкция</t>
  </si>
  <si>
    <t>Реконструкция аэропортового комплекса (г.Волгоград)  (2-й этап), г. Волгоград
реконструкция</t>
  </si>
  <si>
    <t>Федеральный бюджет. Объект введен в 2017 году. Получено разрешение на ввод:  I совокупность объектов (этап I) – №13-23-349-2017/ФАВТ-04 от 29.12.2017. 
■ % технической готовности объекта-100%                                                 
Средства выделены на оплату работ по строительному контролю.
19.03.2018 внесены изменения в ФАИП в части восстановления неиспользованных средств 2017 года в объеме 2741,3 тыс. рублей. Объекту не присвоен код учетной единицы (КУЕ), необходимый для санкционирования оплаты денежных обязательств. Вместе с тем, в соответствии с поручением Заместителя Председателя Правительства Российской Федерации А.В. Дворковича от 04.02.2017 № АД-П13-589 КУЕ должно быть присвоено всем объектам, по которым заключены государственные контракты. 09.04.2018 года Минтранс России направил в Минэкономразвития России обращение о присвоении КУЕ.</t>
  </si>
  <si>
    <t>Реконструкция аэропортового комплекса (г.Саранск), II этап реконструкции, 
г. Саранск
реконструкция</t>
  </si>
  <si>
    <t>Реконструкция (восстановление) искусственных аэродромных покрытий и замена светосигнального оборудования на ИВПП-1 международного аэропорта Нижний Новгород. II этап строительства
реконструкция</t>
  </si>
  <si>
    <t>Реконструкция аэропортового комплекса "Бегишево" (г. Нижнекамск, Республика Татарстан), г. Нижнекамск, Республика Татарстан
реконструкция</t>
  </si>
  <si>
    <t>Строительство аэропортового комплекса "Центральный" (г. Саратов) 1 очередь строительства (объекты федеральной собственности),г. Саратов 
реконструкция</t>
  </si>
  <si>
    <t>Реконструкция аэродромного комплекса аэропорта Улан-Удэ, Республика Бурятия
реконструкция</t>
  </si>
  <si>
    <t>Реконструкция аэропортового комплекса (г. Норильск, Красноярский край)
реконструкция</t>
  </si>
  <si>
    <t>Руконструкция объектов аэродромной инфраструктуры аэропорта "Алыкель", г. Норильск, Красноярский край
реконструкция</t>
  </si>
  <si>
    <t>Реконструкция ИВПП-2 аэропорта Якутск (II очередь строительства), Республика Саха (Якутия)
реконструкция</t>
  </si>
  <si>
    <t>Реконструкция ИВПП-2 аэропорта Якутск (III очередь строительства), Республика Саха (Якутия)
реконструкция</t>
  </si>
  <si>
    <t>Реконструкция аэропортового комплекса "Новый" (г. Хабаровск)
реконструкция</t>
  </si>
  <si>
    <t>Реализация укрупненного инвестиционного проекта «Комплексное развитие Мурманского транспортного узла» (далее – Проект) предполагается в три этапа, поскольку строительство объектов железнодорожной инфраструктуры Этапа 1, без реализации морской составляющей, не позволит обеспечить эффективность Проекта в целом.
В ходе проведения переговоров с потенциальным инвестором по обсуждению (согласованию) условий концессионного соглашения в части создания объектов инфраструктуры в морском порту Мурманск было установлено обязательство концессионера по разработке проектной документации на строительство объекта концессии (по предложению Минэкономразвития России и Минфина России) и подготовки сметных расчетов с выделением отдельной статьи в составе затрат по подготовке территории строительства и получению положительного заключения государственной экспертизы о проверке сметной стоимости.
Разработка проектно-сметной документации за счет собственных средств концессионера позволит дополнительно сократить риски Российской Федерации в рамках планируемого к заключению концессионного соглашения для обеспечения реализации Проекта в установленный срок.
В этой связи Учреждением подготовлены предложения по внесению изменений в ФАИП в рамках Проекта, предусматривающие перераспределение в 2018 году бюджетных ассигнований в объеме 306 116,4 тыс. рублей, с проектных и изыскательских работ по II этапу на строительство объекта «Комплексное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t>
  </si>
  <si>
    <t>В настоящее время на объекте строительства продолжены работы по разработке выемки на ПК 86 – ПК 90 буровзрывным способом в количестве 1357 куб. м, отсыпке скальным и дренирующим грунтом, с послойным уплотнением, насыпи земляного полотна в объёме 171730 куб. м, в том числе: 49090 куб. м – ст. Выходной, 5500 куб. м на перегоне ст. Промежуточная – ст. Лавна и 117140 куб. м – ст. Лавна. Вывезено непригодного грунта и торфа 105897 куб. м.
Продолжаются работы по переустройству инженерных сетей, попадающих в зону строительства железной дороги.
Ведутся работы по строительству мостового перехода через р. Тулома. Выполнено погружение свай оболочек опоры М5, смонтирован направляющий кондуктор опоры М4, приступили к погружению свай-оболочек опоры М4, погружено 2-е сваи-оболочки. На восточной стороне Кольского залива: завершено бетонирование тел опор ВЭ1, ВЭ2 и ВЭ3. Ведутся работы по гидроизоляции засыпаемой грунтом части опор, а также произведен демонтаж опалубки тела опоры и оголовка ВЭ3. Ведутся работы по монтажу смотровых ходов пролётных строений на Западной эстакаде, выполнено обустройство 2-х пролётных строений.
На объекте автодорожный мост через р. Кола на ПК 2311 выполнено бетонирование массивной части опоры № 5, армирование насадки, установлена опалубка и принят бетон. Производится устройство арматурного каркаса стоек опоры № 5. Изготовлен арматурный каркас ростверка  и установлена опалубка опоры № 6. Изготовлены буровые арматурные каркасы для БНС,  устройство БНС подпорных стен ПС1, ПС3. Закончены работы по  устройству БНС ПС2.
Завершены работы по бетонированию портала П2 Автодорожного путепровода тоннельного на ПК 1359+37,95 на участке переустраиваемой автодороги Кола-Мурмаши на пересечении с ж.д. линией «Ст. Выходной – ст. Лавна». Ведутся работы по облицовке стен и колодцев ливневой канализации кирпичной кладкой.
Государственным заказчиком совместно с инженерами строительного контроля осуществляется постоянный контроль изготовленных арматурных каркасов, проверка пробуренных скважин под буровзрывные работы, контроль за железобетонными конструкциями водопропускных труб и опор мостов.
При этом на объекте для выполнения указанных видов работ задействовано 100 единиц техники: самосвалы, бульдозеры, экскаваторы, краны, буровые установки, фронтальные погрузчики. Для выполнения работ по объекту привлечены 450 человек.
ООО «Морской торговый порт «Лавна» направило в Правительство Российской Федерации предложение о заключении концессионного соглашения по созданию морской инфраструктуры объектов федеральной собственности за счет внебюджетных средств, а также строительство специализированного угольного терминала «Лавна» мощностью 18 млн. тонн в год. При этом обязательством концедента является завершение строительства железнодорожной составляющей проекта до конца 2020 года.
С учетом того, что формирование и утверждение объемов финансирования по Программе осуществлено исходя из ограниченности средств федерального бюджета в период 2018-2020 годов, неравномерность финансирования не позволяет завершить строительство железнодорожной составляющей проекта в запланированные сроки в 2020 году.
В соответствии с протоколом совещания под председательством Председателя Правительства Российской Федерации Д.А. Медведева от 21.04.2017 № ДМ-П9-21пр и поручением от 05.03.2018 № ДМ-П9-1217 разработан механизм привлечения внебюджетного финансирования в строительство объектов железнодорожной инфраструктуры федеральной собственности, с последующим возмещением из бюджета после 2020 года, в том числе c возмещением процентной ставки на привлеченное финансирование.
В настоящий момент идет процесс согласования указанного механизма с заинтересованными федеральными органами исполнительной власти. Для выполнения поручений Президента Российской Федерации Владимира Владимировича Путина от 15.09.2017 № Пр-1881 и Председателя Правительства Дмитрия Анатольевича Медведева от 05.03.2018 № ДМ-П9-1217р, относительно реализации проекта «Комплексное развитие Мурманского транспортного узла», внедрение указанного механизма софинансирования необходимо обеспечить в кратчайшие сроки.
До утверждения механизма софинансирования проекта за счет внебюджетных источников в рамках концессионной модели, в соответствии с письмом АО «Ямалтрансстрой» от 15.01.2018 № Исх0016/ЯЛ-М-18 Минтрансом России были подготовлены предложения по увеличению бюджетных ассигнований в 2018 году в объеме 1 млрд. рублей на строительство объекта «Комплексное развитие Мурманского транспортного узла. Объекты федеральной собственности. Этап 1 - Железнодорожная линия - ст. Выходной - мостовой переход через р. Тулома - ст. Мурмаши 2 - ст. Лавна (Мурманская область: Кольский район и г. Мурманск (участки территории и прилегающей акватории на западном берегу Кольского залива)» с целью недопущения потери достигнутых темпов строительства и результатов выполненных работ по инвестиционному проекту.
Объем дебиторской задолженности по объекту на 1 апреля 2018 г. составил 2 433 384,4 тыс. рублей. Дебиторская задолженность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зачета аванса, в момент принятия актов выполненных работ от контрагентов, в соответствии с утвержденным графиком.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
Просроченная дебиторская задолженность из общего объема дебиторской задолженности на 01.04.2018 составляет 8 128,7 тыс. рублей. Вступившим в законную силу определением Арбитражного суда Омской области от 01.12.2015 требование Учреждения в размере 8 128 716,20 рублей задолженности аванса по государственному контракту от 18.05.2011 № РТМ-41/11 признано обоснованным и подлежащим удовлетворению за счет имущества должника - ООО «НПО «Мостовик», оставшегося после удовлетворения требований кредиторов, включенных в реестр требований кредиторов должника.</t>
  </si>
  <si>
    <t>Начаты работы по сооружению второго главного пути на перегоне блокпост Кирилловский – парк «Нижний». Также проводились опытно-фильтрационные откачки с отбором проб воды поисковой скважины № 191-1, по результатам которых начнется строительство водозаборных сооружений.
Эксплуатирующими службами Северо-Кавказской железной дороги – филиалом ОАО «РЖД» начаты пробные откачки воды из скважин с целью подтверждения дебета и определения комплекта оборудования необходимого для станции водоочистки.
Решен вопрос о начале строительных работ на территории бывшего ФГУП «ГУССТ № 4 при Спецстрое России», что позволит завершить строительство искусственного русла р. Цемес и полностью перевести течение в новое русло. Возобновлены работы по сооружению основного русла канала Цемес, а также водоотводного канала от ПЖБТ на ПК 238+79,44.
На стадии корректировки проектной документации при устранении замечаний ФАУ «Главгосэкспертиза России» возникла неопределенность в вопросе применения технических условий ОАО «РЖД», а также в вопросе применения уровня сейсмичности. Для окончательного выбора и утверждения технических условий ОАО «РЖД» по поручению заместителя Министра транспорта Российской Федерации А.В. Лушникова проводится их независимая экспертиза на предмет применимости. По ее итогам будет осуществлена корректировка проектно-сметной документации, которая также будет учитывать выбранный уровень сейсмичности.
В связи с низкими темпами строительства, нарушением подрядчиком сроков выполнения строительно-монтажных работ и корректировки проектно-сметной документации, а также нарушением Графика погашения выданного аванса, государственным заказчиком в лице Учреждения в адрес АКБ «Российский капитал» (ПАО) было направлено требование об осуществлении уплаты денежной суммы в размере 2 679 762,5 тыс. рублей по Банковской гарантии от 23.03.2015 № 22225 (возврат непогашенной части аванса по государственному контракту от 25.12.2014 № РТМ-89/14). Требование было удовлетворено в полном объеме. Платежными поручениями от 16.11.2017 № 17410 и от 14.12.2017 № 66452 указанные средства перечислены в доход федерального бюджета.
В целях обеспечения финансирования инвестиционного проекта в полном объеме и в связи с необходимостью завершения его строительства в кратчайшие сроки, письмом от 13.02.2018 № МС-10/1860 Минтрансом России направлено обращение в Правительство Российской Федерации о выделении бюджетных ассигнований в 2018 году из резервного фонда Правительства Российской Федерации в объеме 5 млрд. рублей для восстановления средств, ранее уплаченных в доход федерального бюджета АО «АЛЬФА-БАНК» в качестве задолженности в размере 2,3 млрд. рублей по банковской гарантии, выданной банком в качестве обеспечения исполнения обязательств по расторгнутому государственному контракту от 22.09.2012 № РТМ-78/12 с ООО «НПО «Мостовик», а также АКБ «Российский капитал» (ПАО) по Банковской гарантии в качестве возврата непогашенной части аванса в размере 2,7 млрд. рублей по действующему государственному контракту от 25.12.2014 № РТМ-89/14, заключенному с подрядчиком ООО «Стройновация» на разработку рабочей документации и строительство проекта.</t>
  </si>
  <si>
    <t>В отчетном периоде на объекте были произведены следующие работы:
- строительство станции Вышестеблиевская, в том числе устройство земляного полотна (выполнено на 100%), укладка верхнего строения пути (выполнено 79%), стрелочных переводов (выполнено 76%), балластировка пути (выполнено 65%), а также строительство инженерных сетей и объектов инфраструктуры станции (тяговой подстанции, кабельных линий сигнализации, централизации и блокировки (СЦБ) и электроснабжения, контактной сети, устройств освещения, локальных очистных сооружений, железнодорожной платформы, пешеходного моста через железнодорожные пути, производственных и административных зданий и помещений - общая готовность около 58%);
- строительство на перегоне ст. Вышестеблиевская (0 км) - обгонный пункт (22 км), где уже завершены работы по устройству земляного полотна, строительству водопропускных труб, 2-х металлических мостов, укладке пути и продолжаются работы по строительству автодорожного путепровода (сооружение фундаментов и опор выполнено полностью, работы по монтажу путепровода и строительству подходов к нему выполнены на 35%), балластировке пути (выполнено 76%), устройству контактной сети (фундаменты и опоры выполнены на 99%, монтаж и обустройство - на 75%), и осуществляется строительство объектов транспортной безопасности, включая сканирующий инспекционно-досмотровый комплекс (СИДК) в районе 75 пикета;
- строительство на обгонном пункте 22 км, где, в том числе по концессионному соглашению ФКУ «Ространсмодернизация» (далее – Учреждение) с ЗАО «Таманьнефтегаз» полностью выполнено устройство земляного полотна и осуществляется укладка (выполнено 71%) и балластировка (выполнено 39%) пути и стрелочных переводов (выполнено 86%), строительство контактной сети (выполнено 54%), инженерных сетей, производственных объектов и объектов транспортной безопасности (выполнено 9%);
- строительство на участке 23 км - 29 км, где полностью выполнено устройство земляного полотна и строительство водопропускных труб и контактной сети и завершается укладка (выполнено 98%) и балластировка (выполнено 18%) пути, строительство железнодорожного путепровода на ПК 237 (выполнено 90%), автодорожного путепровода на ПК 267 (выполнено 65%), железнодорожного моста на ПК 277 (выполнено 90%), объектов транспортной безопасности;
- строительство станции Тамань-Пассажирская, где завершается устройство земляного полотна (выполнено 98%), осуществляется строительство водопропускных труб (выполнено 50%), укладка (выполнено 10%) и балластировка (выполнено 34%) пути, укладка стрелочных переводов (выполнено 16%), строительство пешеходного тоннеля на ПК 323 (выполнено 30%), железнодорожного путепровода на ПК 329 (выполнено 60%), контактной сети (выполнено 25%) и строительство тяговой подстанции и объектов транспортной безопасности, включая инспекционно-досмотровый комплекс (ИДК) зоны усиленного досмотра железнодорожных составов;
- строительство на перегоне ст. Тамань-пассажирская (36 км) - восточный вход транспортного перехода, где осуществляется устройство выемки в объеме 2 млн. куб. м (выполнено 98%).
В целях безусловного исполнения поручений Президента Российской Федерации от 10.04.2014 № Пр-866, № Пр-988, от 14.08.2014 № Пр-1969 и от 23.09.2014 № Пр-2656 необходимо обеспечить пуск движения хозяйственных поездов в 2018 году и ввод объекта в экусплуатацию в 2020 году.
В рамках приведения контрактных отношений между государственным заказчиком в лице Учреждения и генеральным подрядчиком в лице ОАО «РЖД» при строительстве железнодорожного подхода к транспортному переходу через Керченский пролив со стороны Таманского полуострова в соответствие с откорректированной проектно-сметной документацией, получившей положительные заключения ФАУ «Главгосэкспертизы России» в 2017 г., с учетом изменения состава работ, а также увеличения их объемов и стоимости, в целях эффективного администрирования обязательств по государственным контрактам и контроля за их исполнением, заместителем Председателя Правительства Российской Федерации А.В. Дворковичем на основании письма Минтранса России от 21.08.2017 № МС-11/12006-ДСП дано поручение от 28.08.2017 № АД-П9-5628 обеспечить в рамках действующего законодательства заключение нового единого государственного контракта на строительство объекта с применением для прекращения обязательств по действующим контрактам механизма новации, предусмотренного ст. 414 Гражданского кодекса Российской Федерации.
В рамках исполнения вышеуказанного поручения утверждено распоряжение Правительства Российской Федерации от 04.10.2017 № 2157-р об осуществлении казначейского сопровождения нового единого государственного контракта.
10 октября 2017 г. между Учреждением и ДКРС ОАО «РЖД» подписано соглашение о новации № РТМ-121/14-72/15-243/16, обязательства, вытекающие из государственных контрактов на разработку рабочей документации и строительство объекта «Создание сухогрузного района морского порта Тамань» от 15.12.2014 № РТМ-121/14, от 11.08.2015 № РТМ-72/15 и от 19.12.2016 № РТМ-243/16 были прекращены, бюджетные обязательства сняты.
09 ноября 2017 г. в соответствии с соглашение о новации между Учреждением и ОАО «РЖД» подписан  новый единый государственный контракт № РТМ-200/17 на разработку рабочей документации и строительство объекта «Создание сухогрузного района морского порта Тамань», по которому приняты бюджетные обязательства в Федеральном казначействе по г. Москве.
Пунктом 19 протокола совещания у Председателя Правительства Российской Федерации Д.А. Медведева от 27.07.2017 № ДМ-П16-49пр Минтрансу России поручено обеспечить необходимую корректировку проектной документации по объекту «Создание сухогрузного района морского порта Тамань» в части оптимизации технологических параметров станции Тамань-Пассажирская, приостановив до момента проведения корректировки проведение работ в объеме, предполагаемом к исключению в корректировке проектной документации.
Письмом первого вице-президента ОАО «РЖД» А.А. Краснощека в адрес Учреждения от 23.06.2017 № исх-11402 выданы изменения в технические условия от 14.08.2015 № исх-12503 (с изменениями от 20.11.2015 № исх-18387 и от 02.12.2016 № исх-22264) на проектирование и строительство железнодорожного подхода к транспортному переходу через Керченский пролив в части оптимизации технологических параметров станции Тамань-Пассажирская, на основании которых заместителем Министра транспорта Российской Федерации А.В. Лушниковым 10.08.2017 утверждено соответствующее дополнение № 4 в техническое задание на проектирование по объекту «Создание сухогрузного района морского порта Тамань» (объекты федеральной собственности)». Этап 1. Объекты железнодорожной инфраструктуры федеральной собственности, обеспечивающие подход к транспортному переходу через Керченский пролив».
На объектах железнодорожной инфраструктуры, в отношении которых предполагается корректировка проектной документации, строительные работы приостановлены.
На совещании у заместителя Министра транспорта Российской Федерации А.В. Лушникова (протокол от 08.08.2017 № АЛ-52) принято решение обеспечить завершение корректировки проекта и представление откорректированной проектно-сметной документации в ФАУ «Главгосэкспертиза России» до 1 декабря 2017 г.
На совещании у заместителя генерального директора ОАО «РЖД» О.В. Тони (протокол от 10.11.2017 № 100, п. 6.2) принято решение о представлении откорректированной проектно-сметной документации в части оптимизации технологических параметров станции Тамань-Пассажирская в ФАУ «Главгосэкспертиза России» не позднее 28 февраля 2018 г.
По состоянию на 01 апреля 2018 г. указанная проектно-сметная документация не была представлена ОАО «РЖД».
В настоящее время повторная корректировка проекта завершена, откорректированная проектно-сметная документация представлена на согласование заинтересованных организаций (ОАО «РЖД», Федеральное агентство железнодорожного транспорта, ПАО «Кубаньэнерго», ЗАО «Тамань-нефтегаз» и др.).
В результате повторной корректировки проекта и оптимизации технологических параметров станции Тамань-Пассажирская, как ожидается, стоимость строительства объекта снизится на 3,61 млрд. рублей (сумма будет уточнена по результатам прохождения откорректированной проектной документацией государственной экспертизы).
Распоряжением Правительства Российской Федерации от 23.12.2017 № 2924-р принято предложение Минтранса России, согласованное с Минэнерго России, о поэтапном технологическом присоединении к электрическим сетям Публичного акционерного общества энергетики и электрификации Кубани объектов инженерной инфраструктуры, строительство которых осуществляется в рамках реализации проекта «Создание сухогрузного района морского порта Тамань», включая:
первый этап (в части строительства железнодорожных подходов к транспортному переходу через Керченский пролив) – до 1 декабря 2018 г.;
второй этап (в части строительства сухогрузного района морского порта Тамань) – до 1 декабря 2021 г.
Во исполнение п. 2 указанного распоряжения в заключенные с ПАО «Кубаньэнерго» договоры (государственные контракты) на технологическое присоединение в I квартале 2018 г. Учреждением внесены соответствующие изменения, предусматривающие, в том числе, право выплаты авансовых платежей в связи с первым этапом технологического присоединения в размере до 90 процентов суммы договора (государственного контракта), но не более доведенных лимитов бюджетных обязательств, с включением в указанные договоры (государственные контракты) условия об осуществлении казначейского сопровождения авансовых платежей.
Объем дебиторской задолженности по объекту на 1 апреля 2018 г. составил 15 187 291,9 тыс. рублей. Дебиторская задолженность образовалась в связи с осуществлением авансовых платежей в рамках заключенных государственных контрактов. Выплата авансовых платежей связана с необходимостью приобретения оборудования и материалов, для обеспечения соответствующих темпов строительства приоритетного объекта, в первую очередь, для реализации в полном объеме и в кратчайшие сроки мероприятий по обеспечению транспортной безопасности, а также поэтапного технологического присоединения к электрическим сетям ПАО «Кубаньэнерго». Фактическое погашение дебиторской задолженности происходит путем зачета аванса, в момент принятия актов выполненных работ от контрагентов, в соответствии с утвержденным графиком.</t>
  </si>
  <si>
    <t>В соответствии с предписанием Северо-Кавказского управления Федеральной службы по экологическому, технологическому и атомному надзору (далее – Ростехнадзор) от 24.02.2015 № 165-111-25 расселение и снос 43 жилых домов, расположенных в санитарно-защитной зоне построенного объекта, является обязательным условием для получения заключения о соответствии параметров построенного объекта капитального строительства проектной документации (ЗОС), в выдаче которого Учреждению было отказано и необходимого для ввода объекта в постоянную эксплуатацию с последующей регистрацией права собственности Российской Федерации.
Распоряжениями Федерального агентства железнодорожного транспорта от 07.12.2017 № ВЧ-146-р и от 22.03.2018 № ВЧ-48-р об изъятии путем выкупа земельных участков и расположенных на них объектов недвижимого имущества для нужд Российской Федерации в целях обеспечения строительства объектов железнодорожного транспорта, создаваемых в рамках реализации проекта «Комплексное развитие Новороссийского транспортного узла (Краснодарский край)». Подпроект 3: Создание объектов железнодорожной инфраструктуры за счет федеральных средств. «Строительство станции в районе разъезда 9 км Северо-Кавказской железной дороги», принято решение об изъятии только 13 земельных участков. В настоящее время проводятся мероприятия по изъятию указанных земельных участков, предусмотренные статьями 56.2 – 56.11 Земельного кодекса Российской Федерации.
На основании документации по планировке территории объекта, утвержденной распоряжением Росжелдор от 17.11.2017 № ВЧ-128-р, Учреждение обратилось в Росжелдор с ходатайством об изъятии всех жилых домов, предусмотренных к расселению, и земельных участков под ними.
Росжелдор отказал в принятии решения об изъятии в связи с тем, что такое решение может быть принято исключительно в отношении земельных участков, расположенных в границах «красных линий» объекта федерального значения.
Учреждение обратилось в Управление Роспотребнадзора по Краснодарскому краю за установлением зоны санитарного защитного разрыва объекта для обеспечения правовых оснований компенсации убытков правообладателям жилых домов и земельных участков под ними по ст. 57 Земельного Кодекса Российской Федерации.
Управление Роспотребнадзора по Краснодарскому краю отказало в установлении зоны санитарного защитного разрыва и указало, что установление такой зоны возможно только после обеспечения требований проектной документации о расселении жилой застройки.
Письмами от 27.02.2018 № ИГ-05/378 и № ИГ-05/378/1 Учреждение обратилось в адрес Министерства экономического развития Российской Федерации и Министерства строительства и жилищно-коммунального хозяйства Российской Федерации для получения разъяснений относительно процедуры расселения жилой застройки.
В соответствии с полученными ответами указанных органов исполнительной власти действующим законодательством данная процедура не регламентирована.
Одновременно с этим, Учреждение обратилось в Арбитражный суд Краснодарского края с исковым заявлением от 27.03.2018 по делу № А32-11434/2018 о признании незаконным и отмене предписания Северо-Кавказского управления Ростехнадзора с требованием об обеспечении расселения жилой застройки в количестве 43 дома, расположенной в зоне санитарного защитного разрыва объекта. Предварительное слушание назначено на 14.05.2018.
Постановлением Правительства Российской Федерации от 03.03.2018 № 222 «Об утверждении Правил установления санитарно-защитных зон и использования земельных участков, расположенных в границах санитарно-защитных зон (прилагается), а также готовящимися поправками в иные действующие нормативно-правовые акты, том числе в СанПин 2.2.1/2.1.1.1200-03 «Санитарно-защитные зоны и санитарная классификация предприятий, сооружений и иных объектов», установлено, что в случае если до дня вступления в силу указанного постановления выданы разрешения на строительство, реконструкцию объектов капитального строительства, в отношении которых подлежат установлению или изменению санитарно-защитные зоны, застройщики до ввода объектов в эксплуатацию обязаны представить в Федеральную службу по надзору в сфере защиты прав потребителей и благополучия человека (ее территориальные органы) заявление об установлении (изменении) санитарно-защитной зоны с приложением к нему документов, в срок не более одного года со дня вступления в силу настоящего постановления.
В соответствии с положениями постановления Правительства Российской Федерации от 03.03.2018 № 222, в настоящее время Учреждение осуществляет мероприятия, направленные на установление зоны санитарно-защитного разрыва для обеспечения правовых оснований компенсации убытков правообладателям жилых домов.
В соответствии с расходным расписанием от 06.03.2018 № 103/52962/011 Управления Федерального казначейства по г. Москве и письмом Минэкономразвития России от 12.03.2018 № Д17и-111 восстановлены остатки неиспользованных в 2017 году средств на оплату работ по государственному контракту от 11.08.2017 № РТМ-121/17 на выполнение комплекса земельно-кадастровых работ и разработку документации по планировке территории объекта в объеме 16 735,9 тыс. рублей.
В соответствии с пунктом 7 постановления Правительства Российской Федерации от 09.12.2017 № 1496 «О мерах по обеспечению исполнения федерального бюджета» подготовленный Минтрансом России проект распоряжения Правительства Российской Федерации о продлении до 25.12.2018 срока завершения расчетов по неисполненным обязательствам 2017 года по государственному контракту от 11.08.2017 № РТМ-121/17 направлен на согласование соответствующим органам исполнительной власти.
Объем дебиторской задолженности по объекту на 1 апреля 2018 г. составил 2 308,8 тыс. рублей. Дебиторская задолженность образовалась в связи с осуществлением авансовых платежей в рамках заключенных государственных контрактов. Фактическое погашение дебиторской задолженности происходит путем зачета аванса, в момент принятия актов выполненных работ от контрагентов, в соответствии с утвержденным графиком. Усилено координирование работы в части снижения задолженности. Осуществляется мониторинг дебиторской задолженности для своевременного выявления негативных тенденций.</t>
  </si>
  <si>
    <t>Закончена корректировка проектной документации. По результатам рассмотрения откорректированной документации получено положительное заключение ФАУ «Главгосэкспертиза России» на результаты инженерных изысканий от 03.11.2017 № 1180-17/ГГЭ-9057/04 и о достоверности определения сметной стоимости от 03.11.2017 № 1181-17/ГГЭ-9057/10.
В 2017 г. строительно-монтажные работы производились подрядчиком крайне низкими темпами, что зафиксировано стройконтролем предписаниями и актами комплексной проверки ведения работ на объектах с фото- и видеофиксацией строительных площадок.
В связи с чем, государственным заказчиком в лице Учреждения было принято решение об одностороннем отказе от исполнения своих обязательств по государственному контракту от 26.11.2014 № РТМ-86/14 в соответствии с действующим законодательством с одновременным требованием о возврате непогашенной части аванса в размере 2 926 812,6 тыс. рублей, а также об уплате неустойки за ненадлежащее исполнение своих обязательств по указанному государственному контракту на разработку рабочей документации и строительство объекта. Соответствующее решение направлено в адрес подрядчику письмом от 10.11.2017 № ИГ-02/2474. Решение о расторжении вступило в силу 22.12.2017.
В настоящий момент Учреждение обратилось в Арбитражный суд г. Москвы с исковым заявлением от 21.12.2017 по делу № А40-248048/17-14-1955 об истребовании указанной задолженности.
ООО «Стройновация» обратилось в Арбитражный суд г. Москвы с исковым заявлением от 30.11.2017 по делу № А40-221187/17-51-2007 о признании недействительным одностороннего отказа от исполнения государственного контракта от 26.11.2014 № РТМ-86/14, а также недействительным пункта госконтракта, касающегося возможности его расторжения в случае неисполнения или ненадлежащего исполнения подрядчиком своих обязательств.
Кроме того, письмом от 27.12.2017 № ИГ-10/2985 в адрес ЗАО «ПСК Групп» было направлено решение государственного заказчика об одностороннем отказе от исполнения своих обязательств по государственному контракту от 07.07.2015 № РТМ-61/15 на осуществление строительного контроля. По соглашению сторон от 22.12.2017 государственный контракт от 04.12.2015 № РТМ-153/15 на оказание услуг по осуществлению авторского надзора с ООО «ГСС» расторгнут.
Таким образом, кассовые выплаты в отчетном периоде осуществлялись для оплаты работ в рамках договоров на оказание услуг по охране имущества строящегося объекта.
В связи с отсутствием на период 2018-2020 гг. объемов финансирования, достаточных для продолжения строительства, Учреждением подготовлены проекты распоряжений Правительства Российской Федерации о консервации объекта незавершенного строительства и о внесении изменений в государственную программу Российской Федерации «Развитие транспортной системы», утвержденной постановлением Правительства Российской Федерации от 20.12.2017 № 1596, в части финансового обеспечения расходов, связанных с консервацией.
07 марта 2018 г.  АО «Открытый порт Находка» направил предложение о заключении концессионного соглашения по проекту в Правительство Российской Федерации в инициативном порядке, предусмотренном ч. 4.1 – 4.12 ст. 37 Федерального закона «О концессионных соглашениях».
До момента подписания концессионного соглашения, предусмотренные в федеральном бюджете средства предполагаются к использованию для обеспечения минимальных темпов работ и сохранения объектов строительства, в том числе предотвращения потерь результатов ранее выполненных работ, до момента заключения концессионного соглашения, а также возможных расходов государства в рамках реализации проекта на стадии заключения концессионных соглашений и инвестиционной стадии (в рамках концессии), регистрации объектов незавершенного строительства, передаче этих объектов и соответствующих участков концессионеру (включая выкуп этих участков), исполнение иных обязанностей концедента в рамках реализации проекта с применением концессионной модели.</t>
  </si>
  <si>
    <t>Получено положительное заключение ФАУ «Главгосэкспертиза России» по итогам проверки результатов инженерных изысканий откорректированного проекта от 15.06.2017 № 646–17/ГГЭ-9057/04.
В 2017 г. строительно-монтажные работы производились подрядчиком крайне низкими темпами, что зафиксировано стройконтролем предписаниями и актами комплексной проверки ведения работ на объектах с фото- и видеофиксацией строительных площадок.
В связи с чем, государственным заказчиком в лице Учреждения было принято решение об одностороннем отказе от исполнения своих обязательств по государственному контракту от 30.12.2014 № РТМ-99/14 в соответствии с действующим законодательством с одновременным требованием об оплате неустойки за ненадлежащее исполнение своих обязательств по указанному государственному контракту на разработку рабочей документации и строительство объекта. Соответствующее решение направлено в адрес подрядчику письмом от 10.11.2017 № ИГ-02/2476. Решение о расторжении вступило в силу 22.12.2017.
ООО «Стройновация» обратилось в Арбитражный суд г. Москвы с исковым заявлением от 30.01.2018 по делу № А40-221203/17-14-1793 о признании недействительным одностороннего отказа от исполнения государственного контракта от 30.12.2014 № РТМ-99/14, а также недействительным пункта госконтракта, касающегося возможности его расторжения в случае неисполнения или ненадлежащего исполнения подрядчиком своих обязательств.
Кроме того, письмом от 27.12.2017 № ИГ-10/2986 в адрес ЗАО «ПСК Групп» было направлено решение государственного заказчика об одностороннем отказе от исполнения своих обязательств по государственному контракту от 14.07.2015 № РТМ-63/15 на осуществление строительного контроля. По соглашению сторон от 22.12.2017 государственный контракт от 04.12.2015 № РТМ-154/15 на оказание услуг по осуществлению авторского надзора с ООО «ГСС» расторгнут.
Таким образом, кассовые выплаты в отчетном периоде осуществлялись для оплаты работ в рамках договоров на оказание услуг по охране имущества строящегося объекта.
В связи с отсутствием на период 2018-2020 гг. объемов финансирования, достаточных для продолжения строительства, Учреждением подготовлены проекты распоряжений Правительства Российской Федерации о консервации объекта незавершенного строительства и о внесении изменений в государственную программу Российской Федерации «Развитие транспортной системы», утвержденной постановлением Правительства Российской Федерации от 20.12.2017 № 1596, в части финансового обеспечения расходов, связанных с консервацией.
07 марта 2018 г. АО «Открытый порт Находка» направил предложение о заключении концессионного соглашения по проекту в Правительство Российской Федерации в инициативном порядке, предусмотренном ч. 4.1 – 4.12 ст. 37 Федерального закона «О концессионных соглашениях».
До момента подписания концессионного соглашения, предусмотренные в федеральном бюджете средства предполагаются к использованию для обеспечения минимальных темпов работ и сохранения объектов строительства, в том числе предотвращения потерь результатов ранее выполненных работ, до момента заключения концессионного соглашения, а также возможных расходов государства в рамках реализации проекта на стадии заключения концессионных соглашений и инвестиционной стадии (в рамках концессии), регистрации объектов незавершенного строительства, передаче этих объектов и соответствующих участков концессионеру (включая выкуп этих участков), исполнение иных обязанностей концедента в рамках реализации проекта с применением концессионной модели.</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</si>
</sst>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_-* #,##0.000_р_._-;\-* #,##0.000_р_._-;_-* &quot;-&quot;??_р_._-;_-@_-"/>
    <numFmt numFmtId="176" formatCode="_-* #,##0.0_р_._-;\-* #,##0.0_р_._-;_-* &quot;-&quot;??_р_._-;_-@_-"/>
    <numFmt numFmtId="177" formatCode="0.000"/>
    <numFmt numFmtId="178" formatCode="0.0%"/>
    <numFmt numFmtId="179" formatCode="_-* #,##0.0_р_._-;\-* #,##0.0_р_._-;_-* &quot;-&quot;?_р_._-;_-@_-"/>
    <numFmt numFmtId="180" formatCode="#,##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
    <numFmt numFmtId="186" formatCode="[$-FC19]d\ mmmm\ yyyy\ &quot;г.&quot;"/>
    <numFmt numFmtId="187" formatCode="0.000%"/>
    <numFmt numFmtId="188" formatCode="0.0000%"/>
    <numFmt numFmtId="189" formatCode="000000"/>
    <numFmt numFmtId="190" formatCode="_-* #,##0_р_._-;\-* #,##0_р_._-;_-* &quot;-&quot;??_р_._-;_-@_-"/>
    <numFmt numFmtId="191" formatCode="#,##0.0\ _₽"/>
    <numFmt numFmtId="192" formatCode="#,##0.0\ _₽;\-#,##0.0\ _₽"/>
    <numFmt numFmtId="193" formatCode="_-* #,##0\ &quot;đ.&quot;_-;\-* #,##0\ &quot;đ.&quot;_-;_-* &quot;-&quot;\ &quot;đ.&quot;_-;_-@_-"/>
    <numFmt numFmtId="194" formatCode="_-* #,##0.00\ &quot;đ.&quot;_-;\-* #,##0.00\ &quot;đ.&quot;_-;_-* &quot;-&quot;??\ &quot;đ.&quot;_-;_-@_-"/>
    <numFmt numFmtId="195" formatCode="_-* #,##0&quot;đ.&quot;_-;\-* #,##0&quot;đ.&quot;_-;_-* &quot;-&quot;&quot;đ.&quot;_-;_-@_-"/>
    <numFmt numFmtId="196" formatCode="_-* #,##0_đ_._-;\-* #,##0_đ_._-;_-* &quot;-&quot;_đ_._-;_-@_-"/>
    <numFmt numFmtId="197" formatCode="_-* #,##0.00&quot;đ.&quot;_-;\-* #,##0.00&quot;đ.&quot;_-;_-* &quot;-&quot;??&quot;đ.&quot;_-;_-@_-"/>
    <numFmt numFmtId="198" formatCode="_-* #,##0.00_đ_._-;\-* #,##0.00_đ_._-;_-* &quot;-&quot;??_đ_._-;_-@_-"/>
    <numFmt numFmtId="199" formatCode="0.0000"/>
    <numFmt numFmtId="200" formatCode="_-* #,##0\ &quot;d.&quot;_-;\-* #,##0\ &quot;d.&quot;_-;_-* &quot;-&quot;\ &quot;d.&quot;_-;_-@_-"/>
    <numFmt numFmtId="201" formatCode="_-* #,##0\ _d_._-;\-* #,##0\ _d_._-;_-* &quot;-&quot;\ _d_._-;_-@_-"/>
    <numFmt numFmtId="202" formatCode="_-* #,##0.00\ &quot;d.&quot;_-;\-* #,##0.00\ &quot;d.&quot;_-;_-* &quot;-&quot;??\ &quot;d.&quot;_-;_-@_-"/>
    <numFmt numFmtId="203" formatCode="_-* #,##0.00\ _d_._-;\-* #,##0.00\ _d_._-;_-* &quot;-&quot;??\ _d_._-;_-@_-"/>
    <numFmt numFmtId="204" formatCode="_-* #,##0&quot;d.&quot;_-;\-* #,##0&quot;d.&quot;_-;_-* &quot;-&quot;&quot;d.&quot;_-;_-@_-"/>
    <numFmt numFmtId="205" formatCode="_-* #,##0_d_._-;\-* #,##0_d_._-;_-* &quot;-&quot;_d_._-;_-@_-"/>
    <numFmt numFmtId="206" formatCode="_-* #,##0.00&quot;d.&quot;_-;\-* #,##0.00&quot;d.&quot;_-;_-* &quot;-&quot;??&quot;d.&quot;_-;_-@_-"/>
    <numFmt numFmtId="207" formatCode="_-* #,##0.00_d_._-;\-* #,##0.00_d_._-;_-* &quot;-&quot;??_d_._-;_-@_-"/>
    <numFmt numFmtId="208" formatCode="&quot;See Note &quot;\ #"/>
    <numFmt numFmtId="209" formatCode="_-* #,##0&quot;$&quot;_-;\-* #,##0&quot;$&quot;_-;_-* &quot;-&quot;&quot;$&quot;_-;_-@_-"/>
    <numFmt numFmtId="210" formatCode="_-* #,##0_$_-;\-* #,##0_$_-;_-* &quot;-&quot;_$_-;_-@_-"/>
    <numFmt numFmtId="211" formatCode="_-* #,##0.00&quot;$&quot;_-;\-* #,##0.00&quot;$&quot;_-;_-* &quot;-&quot;??&quot;$&quot;_-;_-@_-"/>
    <numFmt numFmtId="212" formatCode="_-* #,##0.00_$_-;\-* #,##0.00_$_-;_-* &quot;-&quot;??_$_-;_-@_-"/>
    <numFmt numFmtId="213" formatCode="&quot;$&quot;#,##0\ ;\(&quot;$&quot;#,##0\)"/>
    <numFmt numFmtId="214" formatCode="&quot;$&quot;#,##0"/>
    <numFmt numFmtId="215" formatCode="0.00000"/>
    <numFmt numFmtId="216" formatCode="#,##0.0;\-#,##0.0;;"/>
    <numFmt numFmtId="217" formatCode="#,##0.0_ ;\-#,##0.0\ "/>
    <numFmt numFmtId="218" formatCode="_-* #,##0.0\ _₽_-;\-* #,##0.0\ _₽_-;_-* &quot;-&quot;?\ _₽_-;_-@_-"/>
  </numFmts>
  <fonts count="67">
    <font>
      <sz val="10"/>
      <name val="Arial Cyr"/>
      <family val="0"/>
    </font>
    <font>
      <sz val="8"/>
      <name val="Arial Cyr"/>
      <family val="0"/>
    </font>
    <font>
      <u val="single"/>
      <sz val="10"/>
      <color indexed="12"/>
      <name val="Arial Cyr"/>
      <family val="0"/>
    </font>
    <font>
      <u val="single"/>
      <sz val="10"/>
      <color indexed="36"/>
      <name val="Arial Cyr"/>
      <family val="0"/>
    </font>
    <font>
      <sz val="10"/>
      <name val="Helv"/>
      <family val="0"/>
    </font>
    <font>
      <sz val="10"/>
      <name val="Times New Roman"/>
      <family val="1"/>
    </font>
    <font>
      <b/>
      <sz val="10"/>
      <name val="Times New Roman"/>
      <family val="1"/>
    </font>
    <font>
      <sz val="10"/>
      <name val="Times New Roman CYR"/>
      <family val="0"/>
    </font>
    <font>
      <sz val="10"/>
      <name val="Arial"/>
      <family val="2"/>
    </font>
    <font>
      <b/>
      <sz val="11"/>
      <name val="Arial Cyr"/>
      <family val="2"/>
    </font>
    <font>
      <b/>
      <sz val="11"/>
      <name val="Futuris"/>
      <family val="0"/>
    </font>
    <font>
      <b/>
      <sz val="11"/>
      <name val="Pragmatica"/>
      <family val="0"/>
    </font>
    <font>
      <b/>
      <sz val="18"/>
      <name val="Arial"/>
      <family val="2"/>
    </font>
    <font>
      <b/>
      <sz val="12"/>
      <name val="Arial"/>
      <family val="2"/>
    </font>
    <font>
      <sz val="10"/>
      <name val="MS Sans Serif"/>
      <family val="2"/>
    </font>
    <font>
      <sz val="10"/>
      <name val="Courier"/>
      <family val="1"/>
    </font>
    <font>
      <sz val="8"/>
      <name val="Helv"/>
      <family val="0"/>
    </font>
    <font>
      <sz val="8"/>
      <name val="Arial"/>
      <family val="2"/>
    </font>
    <font>
      <sz val="10"/>
      <name val="NTHelvetica/Cyrillic"/>
      <family val="0"/>
    </font>
    <font>
      <b/>
      <sz val="12"/>
      <name val="Times New Roman"/>
      <family val="1"/>
    </font>
    <font>
      <b/>
      <sz val="8"/>
      <name val="Times New Roman"/>
      <family val="1"/>
    </font>
    <font>
      <sz val="8"/>
      <name val="Times New Roman"/>
      <family val="1"/>
    </font>
    <font>
      <b/>
      <i/>
      <sz val="8"/>
      <name val="Times New Roman"/>
      <family val="1"/>
    </font>
    <font>
      <b/>
      <sz val="11"/>
      <name val="Times New Roman"/>
      <family val="1"/>
    </font>
    <font>
      <b/>
      <sz val="14"/>
      <name val="Times New Roman"/>
      <family val="1"/>
    </font>
    <font>
      <sz val="14"/>
      <name val="Times New Roman"/>
      <family val="1"/>
    </font>
    <font>
      <b/>
      <sz val="16"/>
      <name val="Times New Roman"/>
      <family val="1"/>
    </font>
    <font>
      <sz val="8"/>
      <color indexed="10"/>
      <name val="Times New Roman"/>
      <family val="1"/>
    </font>
    <font>
      <b/>
      <i/>
      <sz val="10"/>
      <name val="Times New Roman"/>
      <family val="1"/>
    </font>
    <font>
      <b/>
      <sz val="10"/>
      <name val="Times New Roman CYR"/>
      <family val="1"/>
    </font>
    <font>
      <u val="single"/>
      <sz val="10"/>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hair"/>
      <right style="hair"/>
      <top style="hair"/>
      <bottom style="hair"/>
    </border>
    <border>
      <left style="thin"/>
      <right style="thin"/>
      <top style="thin"/>
      <bottom style="thin"/>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double"/>
      <right style="thin"/>
      <top style="thin"/>
      <bottom style="thin"/>
    </border>
    <border>
      <left>
        <color indexed="63"/>
      </left>
      <right>
        <color indexed="63"/>
      </right>
      <top style="double"/>
      <bottom style="double"/>
    </border>
    <border>
      <left>
        <color indexed="63"/>
      </left>
      <right style="thin"/>
      <top style="thin"/>
      <bottom style="thin"/>
    </border>
    <border>
      <left style="double"/>
      <right style="double"/>
      <top style="double"/>
      <bottom>
        <color indexed="63"/>
      </bottom>
    </border>
    <border>
      <left>
        <color indexed="63"/>
      </left>
      <right style="double"/>
      <top style="thin"/>
      <bottom style="thin"/>
    </border>
    <border>
      <left style="thin"/>
      <right style="thin"/>
      <top style="thin"/>
      <bottom>
        <color indexed="63"/>
      </bottom>
    </border>
    <border>
      <left style="double"/>
      <right style="double"/>
      <top style="double"/>
      <bottom style="double"/>
    </border>
    <border>
      <left>
        <color indexed="63"/>
      </left>
      <right style="double"/>
      <top style="double"/>
      <bottom style="double"/>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right style="thin"/>
      <top style="thin"/>
      <bottom/>
    </border>
    <border>
      <left style="thin"/>
      <right/>
      <top style="thin"/>
      <bottom/>
    </border>
    <border>
      <left>
        <color indexed="63"/>
      </left>
      <right>
        <color indexed="63"/>
      </right>
      <top style="thin"/>
      <bottom>
        <color indexed="63"/>
      </bottom>
    </border>
    <border>
      <left style="thin"/>
      <right/>
      <top/>
      <bottom style="thin"/>
    </border>
    <border>
      <left style="thin"/>
      <right style="thin"/>
      <top>
        <color indexed="63"/>
      </top>
      <bottom>
        <color indexed="63"/>
      </bottom>
    </border>
    <border>
      <left style="thin"/>
      <right style="medium"/>
      <top style="thin"/>
      <bottom/>
    </border>
    <border>
      <left style="thin"/>
      <right style="medium"/>
      <top/>
      <bottom style="thin"/>
    </border>
    <border>
      <left style="thin"/>
      <right style="medium"/>
      <top/>
      <bottom/>
    </border>
    <border>
      <left style="thin"/>
      <right style="medium"/>
      <top style="thin"/>
      <bottom style="medium"/>
    </border>
    <border>
      <left style="thin"/>
      <right/>
      <top/>
      <bottom/>
    </border>
    <border>
      <left/>
      <right style="thin"/>
      <top/>
      <bottom/>
    </border>
    <border>
      <left/>
      <right style="thin"/>
      <top/>
      <bottom style="thin"/>
    </border>
    <border>
      <left style="double"/>
      <right style="thin"/>
      <top style="thin"/>
      <bottom/>
    </border>
    <border>
      <left style="double"/>
      <right style="thin"/>
      <top/>
      <bottom style="thin"/>
    </border>
    <border>
      <left style="double"/>
      <right style="double"/>
      <top>
        <color indexed="63"/>
      </top>
      <bottom>
        <color indexed="63"/>
      </bottom>
    </border>
    <border>
      <left style="double"/>
      <right style="double"/>
      <top>
        <color indexed="63"/>
      </top>
      <bottom style="double"/>
    </border>
    <border>
      <left style="double"/>
      <right>
        <color indexed="63"/>
      </right>
      <top style="double"/>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right style="medium"/>
      <top style="thin"/>
      <bottom style="thin"/>
    </border>
    <border>
      <left/>
      <right style="double"/>
      <top/>
      <bottom style="thin"/>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200" fontId="7"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4" fontId="0" fillId="0" borderId="0" applyFont="0" applyFill="0" applyBorder="0" applyAlignment="0" applyProtection="0"/>
    <xf numFmtId="195"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0" fontId="0" fillId="0" borderId="0" applyFont="0" applyFill="0" applyBorder="0" applyAlignment="0" applyProtection="0"/>
    <xf numFmtId="193" fontId="0" fillId="0" borderId="0" applyFont="0" applyFill="0" applyBorder="0" applyAlignment="0" applyProtection="0"/>
    <xf numFmtId="202" fontId="7"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6"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02" fontId="0" fillId="0" borderId="0" applyFont="0" applyFill="0" applyBorder="0" applyAlignment="0" applyProtection="0"/>
    <xf numFmtId="194" fontId="0" fillId="0" borderId="0" applyFont="0" applyFill="0" applyBorder="0" applyAlignment="0" applyProtection="0"/>
    <xf numFmtId="210" fontId="8" fillId="0" borderId="0" applyFont="0" applyFill="0" applyBorder="0" applyAlignment="0" applyProtection="0"/>
    <xf numFmtId="212" fontId="8" fillId="0" borderId="0" applyFont="0" applyFill="0" applyBorder="0" applyAlignment="0" applyProtection="0"/>
    <xf numFmtId="3" fontId="8" fillId="0" borderId="0" applyFont="0" applyFill="0" applyBorder="0" applyAlignment="0" applyProtection="0"/>
    <xf numFmtId="214" fontId="9" fillId="0" borderId="0" applyProtection="0">
      <alignment horizontal="center"/>
    </xf>
    <xf numFmtId="209" fontId="8" fillId="0" borderId="0" applyFont="0" applyFill="0" applyBorder="0" applyAlignment="0" applyProtection="0"/>
    <xf numFmtId="211" fontId="8" fillId="0" borderId="0" applyFont="0" applyFill="0" applyBorder="0" applyAlignment="0" applyProtection="0"/>
    <xf numFmtId="213" fontId="8" fillId="0" borderId="0" applyFont="0" applyFill="0" applyBorder="0" applyAlignment="0" applyProtection="0"/>
    <xf numFmtId="172" fontId="10" fillId="0" borderId="0" applyFont="0" applyFill="0" applyBorder="0" applyAlignment="0" applyProtection="0"/>
    <xf numFmtId="0" fontId="8" fillId="0" borderId="0" applyFont="0" applyFill="0" applyBorder="0" applyAlignment="0" applyProtection="0"/>
    <xf numFmtId="10" fontId="8" fillId="0" borderId="0" applyFont="0" applyFill="0" applyBorder="0" applyAlignment="0" applyProtection="0"/>
    <xf numFmtId="2" fontId="8" fillId="0" borderId="0" applyFont="0" applyFill="0" applyBorder="0" applyAlignment="0" applyProtection="0"/>
    <xf numFmtId="0" fontId="1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7" fillId="0" borderId="0">
      <alignment/>
      <protection/>
    </xf>
    <xf numFmtId="0" fontId="14" fillId="0" borderId="0">
      <alignment/>
      <protection/>
    </xf>
    <xf numFmtId="0" fontId="15" fillId="0" borderId="0">
      <alignment/>
      <protection/>
    </xf>
    <xf numFmtId="0" fontId="16" fillId="0" borderId="0">
      <alignment/>
      <protection/>
    </xf>
    <xf numFmtId="205" fontId="0" fillId="0" borderId="0" applyFont="0" applyFill="0" applyBorder="0" applyAlignment="0" applyProtection="0"/>
    <xf numFmtId="207" fontId="0" fillId="0" borderId="0" applyFont="0" applyFill="0" applyBorder="0" applyAlignment="0" applyProtection="0"/>
    <xf numFmtId="201" fontId="7" fillId="0" borderId="0" applyFont="0" applyFill="0" applyBorder="0" applyAlignment="0" applyProtection="0"/>
    <xf numFmtId="203" fontId="7" fillId="0" borderId="0" applyFont="0" applyFill="0" applyBorder="0" applyAlignment="0" applyProtection="0"/>
    <xf numFmtId="196" fontId="8" fillId="0" borderId="0" applyFont="0" applyFill="0" applyBorder="0" applyAlignment="0" applyProtection="0"/>
    <xf numFmtId="198" fontId="8" fillId="0" borderId="0" applyFont="0" applyFill="0" applyBorder="0" applyAlignment="0" applyProtection="0"/>
    <xf numFmtId="0" fontId="17" fillId="0" borderId="0" applyFill="0" applyBorder="0" applyProtection="0">
      <alignment horizontal="center"/>
    </xf>
    <xf numFmtId="3" fontId="1" fillId="0" borderId="1" applyNumberFormat="0" applyAlignment="0">
      <protection/>
    </xf>
    <xf numFmtId="214" fontId="18" fillId="0" borderId="2">
      <alignment horizontal="left" vertical="center"/>
      <protection locked="0"/>
    </xf>
    <xf numFmtId="0" fontId="8" fillId="0" borderId="3" applyNumberFormat="0" applyFont="0" applyFill="0" applyAlignment="0" applyProtection="0"/>
    <xf numFmtId="208" fontId="16" fillId="0" borderId="0">
      <alignment horizontal="lef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4" applyNumberFormat="0" applyAlignment="0" applyProtection="0"/>
    <xf numFmtId="0" fontId="53" fillId="27" borderId="5" applyNumberFormat="0" applyAlignment="0" applyProtection="0"/>
    <xf numFmtId="0" fontId="54" fillId="27" borderId="4"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28" borderId="10"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0" fillId="0" borderId="0">
      <alignment/>
      <protection/>
    </xf>
    <xf numFmtId="0" fontId="4" fillId="0" borderId="0">
      <alignment vertical="top"/>
      <protection/>
    </xf>
    <xf numFmtId="0" fontId="3"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11"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12" applyNumberFormat="0" applyFill="0" applyAlignment="0" applyProtection="0"/>
    <xf numFmtId="0" fontId="4" fillId="0" borderId="0">
      <alignment/>
      <protection/>
    </xf>
    <xf numFmtId="0" fontId="4" fillId="0" borderId="0">
      <alignment/>
      <protection/>
    </xf>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6" fillId="32" borderId="0" applyNumberFormat="0" applyBorder="0" applyAlignment="0" applyProtection="0"/>
  </cellStyleXfs>
  <cellXfs count="299">
    <xf numFmtId="0" fontId="0" fillId="0" borderId="0" xfId="0" applyAlignment="1">
      <alignment/>
    </xf>
    <xf numFmtId="172" fontId="5"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0" fontId="5" fillId="0" borderId="0" xfId="0" applyFont="1" applyFill="1" applyBorder="1" applyAlignment="1">
      <alignment vertical="top"/>
    </xf>
    <xf numFmtId="172" fontId="5" fillId="0" borderId="0" xfId="0" applyNumberFormat="1" applyFont="1" applyFill="1" applyBorder="1" applyAlignment="1">
      <alignment vertical="top"/>
    </xf>
    <xf numFmtId="172" fontId="5" fillId="0" borderId="0" xfId="0" applyNumberFormat="1" applyFont="1" applyFill="1" applyBorder="1" applyAlignment="1">
      <alignment vertical="top" wrapText="1"/>
    </xf>
    <xf numFmtId="172" fontId="5" fillId="0" borderId="0" xfId="0" applyNumberFormat="1" applyFont="1" applyFill="1" applyBorder="1" applyAlignment="1">
      <alignment horizontal="right" vertical="top" wrapText="1"/>
    </xf>
    <xf numFmtId="0" fontId="5" fillId="0" borderId="0" xfId="0" applyFont="1" applyFill="1" applyBorder="1" applyAlignment="1">
      <alignment vertical="top" wrapText="1"/>
    </xf>
    <xf numFmtId="172" fontId="5" fillId="0" borderId="2" xfId="0" applyNumberFormat="1" applyFont="1" applyFill="1" applyBorder="1" applyAlignment="1">
      <alignment horizontal="right" vertical="top" wrapText="1"/>
    </xf>
    <xf numFmtId="172" fontId="6" fillId="0" borderId="2" xfId="0" applyNumberFormat="1" applyFont="1" applyFill="1" applyBorder="1" applyAlignment="1">
      <alignment horizontal="right" vertical="top" wrapText="1"/>
    </xf>
    <xf numFmtId="0" fontId="5" fillId="0" borderId="2" xfId="0" applyFont="1" applyFill="1" applyBorder="1" applyAlignment="1">
      <alignment vertical="top" wrapText="1"/>
    </xf>
    <xf numFmtId="0" fontId="5" fillId="0" borderId="0" xfId="0" applyNumberFormat="1" applyFont="1" applyFill="1" applyBorder="1" applyAlignment="1">
      <alignment vertical="top" wrapText="1"/>
    </xf>
    <xf numFmtId="0" fontId="5" fillId="0" borderId="2" xfId="0" applyFont="1" applyFill="1" applyBorder="1" applyAlignment="1">
      <alignment vertical="top"/>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172" fontId="6" fillId="0" borderId="2" xfId="0" applyNumberFormat="1" applyFont="1" applyFill="1" applyBorder="1" applyAlignment="1">
      <alignment vertical="top" wrapText="1"/>
    </xf>
    <xf numFmtId="172" fontId="6" fillId="0" borderId="2" xfId="0" applyNumberFormat="1" applyFont="1" applyFill="1" applyBorder="1" applyAlignment="1">
      <alignment vertical="top"/>
    </xf>
    <xf numFmtId="0" fontId="5" fillId="0" borderId="2" xfId="0" applyFont="1" applyFill="1" applyBorder="1" applyAlignment="1">
      <alignment horizontal="center" vertical="top" wrapText="1"/>
    </xf>
    <xf numFmtId="172" fontId="5" fillId="0" borderId="2" xfId="0" applyNumberFormat="1" applyFont="1" applyFill="1" applyBorder="1" applyAlignment="1">
      <alignment horizontal="right" vertical="top"/>
    </xf>
    <xf numFmtId="172" fontId="5" fillId="0" borderId="2" xfId="0" applyNumberFormat="1" applyFont="1" applyFill="1" applyBorder="1" applyAlignment="1">
      <alignment vertical="top"/>
    </xf>
    <xf numFmtId="172" fontId="5" fillId="0" borderId="13" xfId="0" applyNumberFormat="1" applyFont="1" applyFill="1" applyBorder="1" applyAlignment="1">
      <alignment horizontal="right" vertical="top" wrapText="1"/>
    </xf>
    <xf numFmtId="0" fontId="5" fillId="0" borderId="14" xfId="0" applyFont="1" applyFill="1" applyBorder="1" applyAlignment="1">
      <alignment horizontal="center" vertical="top" wrapText="1"/>
    </xf>
    <xf numFmtId="0" fontId="21" fillId="0" borderId="0" xfId="0" applyFont="1" applyFill="1" applyAlignment="1">
      <alignment/>
    </xf>
    <xf numFmtId="0" fontId="20" fillId="0" borderId="0" xfId="0" applyFont="1" applyFill="1" applyBorder="1" applyAlignment="1">
      <alignment horizontal="center" vertical="top" wrapText="1"/>
    </xf>
    <xf numFmtId="0" fontId="21" fillId="0" borderId="0" xfId="0" applyFont="1" applyFill="1" applyAlignment="1">
      <alignment horizontal="right"/>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172" fontId="21" fillId="0" borderId="0" xfId="0" applyNumberFormat="1" applyFont="1" applyFill="1" applyAlignment="1">
      <alignment/>
    </xf>
    <xf numFmtId="0" fontId="22" fillId="0" borderId="0" xfId="0" applyFont="1" applyFill="1" applyAlignment="1">
      <alignment/>
    </xf>
    <xf numFmtId="12" fontId="5" fillId="0" borderId="0" xfId="0" applyNumberFormat="1" applyFont="1" applyFill="1" applyBorder="1" applyAlignment="1">
      <alignment vertical="top"/>
    </xf>
    <xf numFmtId="12" fontId="5" fillId="0" borderId="2" xfId="0" applyNumberFormat="1" applyFont="1" applyFill="1" applyBorder="1" applyAlignment="1">
      <alignment vertical="top"/>
    </xf>
    <xf numFmtId="172" fontId="22" fillId="0" borderId="0" xfId="0" applyNumberFormat="1" applyFont="1" applyFill="1" applyAlignment="1">
      <alignment/>
    </xf>
    <xf numFmtId="0" fontId="21" fillId="0" borderId="0" xfId="0" applyFont="1" applyFill="1" applyAlignment="1">
      <alignment horizontal="left"/>
    </xf>
    <xf numFmtId="12" fontId="5" fillId="0" borderId="2" xfId="124" applyNumberFormat="1" applyFont="1" applyFill="1" applyBorder="1" applyAlignment="1">
      <alignment horizontal="center" vertical="top"/>
    </xf>
    <xf numFmtId="12" fontId="5" fillId="0" borderId="2" xfId="0" applyNumberFormat="1" applyFont="1" applyFill="1" applyBorder="1" applyAlignment="1">
      <alignment horizontal="center" vertical="top"/>
    </xf>
    <xf numFmtId="172" fontId="5" fillId="0" borderId="13" xfId="0" applyNumberFormat="1" applyFont="1" applyFill="1" applyBorder="1" applyAlignment="1">
      <alignment horizontal="right" vertical="top"/>
    </xf>
    <xf numFmtId="172" fontId="0" fillId="0" borderId="13" xfId="0" applyNumberFormat="1" applyFont="1" applyFill="1" applyBorder="1" applyAlignment="1">
      <alignment/>
    </xf>
    <xf numFmtId="0" fontId="25" fillId="0" borderId="0" xfId="0" applyFont="1" applyFill="1" applyBorder="1" applyAlignment="1">
      <alignment vertical="top"/>
    </xf>
    <xf numFmtId="172" fontId="25" fillId="0" borderId="0" xfId="0" applyNumberFormat="1" applyFont="1" applyFill="1" applyBorder="1" applyAlignment="1">
      <alignment horizontal="right" vertical="top"/>
    </xf>
    <xf numFmtId="172" fontId="25" fillId="0" borderId="0" xfId="0" applyNumberFormat="1" applyFont="1" applyFill="1" applyBorder="1" applyAlignment="1">
      <alignment vertical="top"/>
    </xf>
    <xf numFmtId="172" fontId="23" fillId="0" borderId="2" xfId="0" applyNumberFormat="1"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6" xfId="0" applyFont="1" applyFill="1" applyBorder="1" applyAlignment="1">
      <alignment horizontal="left" vertical="top" wrapText="1"/>
    </xf>
    <xf numFmtId="172" fontId="6" fillId="0" borderId="3" xfId="0" applyNumberFormat="1" applyFont="1" applyFill="1" applyBorder="1" applyAlignment="1">
      <alignment horizontal="center" vertical="center" wrapText="1"/>
    </xf>
    <xf numFmtId="172" fontId="6" fillId="0" borderId="17" xfId="0" applyNumberFormat="1" applyFont="1" applyFill="1" applyBorder="1" applyAlignment="1">
      <alignment horizontal="center" vertical="center" wrapText="1"/>
    </xf>
    <xf numFmtId="0" fontId="6" fillId="0" borderId="14" xfId="0" applyFont="1" applyFill="1" applyBorder="1" applyAlignment="1">
      <alignment horizontal="center" vertical="top" wrapText="1"/>
    </xf>
    <xf numFmtId="0" fontId="6" fillId="0" borderId="2" xfId="0" applyFont="1" applyFill="1" applyBorder="1" applyAlignment="1">
      <alignment horizontal="left" vertical="top" wrapText="1"/>
    </xf>
    <xf numFmtId="172" fontId="5" fillId="0" borderId="13" xfId="0" applyNumberFormat="1" applyFont="1" applyFill="1" applyBorder="1" applyAlignment="1">
      <alignment/>
    </xf>
    <xf numFmtId="0" fontId="5" fillId="0" borderId="2" xfId="0" applyFont="1" applyFill="1" applyBorder="1" applyAlignment="1">
      <alignment horizontal="left" vertical="top" wrapText="1"/>
    </xf>
    <xf numFmtId="0" fontId="28" fillId="0" borderId="14" xfId="0" applyFont="1" applyFill="1" applyBorder="1" applyAlignment="1">
      <alignment horizontal="center" vertical="top" wrapText="1"/>
    </xf>
    <xf numFmtId="0" fontId="28" fillId="0" borderId="2" xfId="0" applyFont="1" applyFill="1" applyBorder="1" applyAlignment="1">
      <alignment horizontal="left" vertical="top" wrapText="1"/>
    </xf>
    <xf numFmtId="172" fontId="28" fillId="0" borderId="13" xfId="0" applyNumberFormat="1" applyFont="1" applyFill="1" applyBorder="1" applyAlignment="1">
      <alignment horizontal="right" vertical="top" wrapText="1"/>
    </xf>
    <xf numFmtId="0" fontId="28" fillId="0" borderId="13" xfId="0" applyFont="1" applyFill="1" applyBorder="1" applyAlignment="1">
      <alignment horizontal="center"/>
    </xf>
    <xf numFmtId="0" fontId="28" fillId="0" borderId="18" xfId="0" applyFont="1" applyFill="1" applyBorder="1" applyAlignment="1">
      <alignment horizontal="center"/>
    </xf>
    <xf numFmtId="172" fontId="5" fillId="0" borderId="19" xfId="0" applyNumberFormat="1" applyFont="1" applyFill="1" applyBorder="1" applyAlignment="1">
      <alignment vertical="top"/>
    </xf>
    <xf numFmtId="0" fontId="5" fillId="0" borderId="13" xfId="0" applyFont="1" applyFill="1" applyBorder="1" applyAlignment="1">
      <alignment horizontal="center" vertical="top"/>
    </xf>
    <xf numFmtId="0" fontId="5" fillId="0" borderId="19" xfId="0" applyFont="1" applyFill="1" applyBorder="1" applyAlignment="1">
      <alignment horizontal="left" vertical="top" wrapText="1"/>
    </xf>
    <xf numFmtId="172" fontId="5" fillId="0" borderId="19" xfId="0" applyNumberFormat="1" applyFont="1" applyFill="1" applyBorder="1" applyAlignment="1">
      <alignment horizontal="right" vertical="top" wrapText="1"/>
    </xf>
    <xf numFmtId="0" fontId="25" fillId="0" borderId="0" xfId="0" applyFont="1" applyFill="1" applyBorder="1" applyAlignment="1">
      <alignment horizontal="center"/>
    </xf>
    <xf numFmtId="12" fontId="5" fillId="0" borderId="2" xfId="124" applyNumberFormat="1" applyFont="1" applyFill="1" applyBorder="1" applyAlignment="1">
      <alignment horizontal="center"/>
    </xf>
    <xf numFmtId="0" fontId="5" fillId="0" borderId="0" xfId="0" applyFont="1" applyFill="1" applyBorder="1" applyAlignment="1">
      <alignment horizontal="center" wrapText="1"/>
    </xf>
    <xf numFmtId="0" fontId="5" fillId="0" borderId="0" xfId="0" applyNumberFormat="1" applyFont="1" applyFill="1" applyBorder="1" applyAlignment="1">
      <alignment horizontal="center" wrapText="1"/>
    </xf>
    <xf numFmtId="0" fontId="5" fillId="0" borderId="0" xfId="0" applyFont="1" applyFill="1" applyBorder="1" applyAlignment="1">
      <alignment horizontal="center"/>
    </xf>
    <xf numFmtId="172" fontId="6" fillId="0" borderId="2" xfId="0" applyNumberFormat="1" applyFont="1" applyFill="1" applyBorder="1" applyAlignment="1">
      <alignment horizontal="center" vertical="center" wrapText="1"/>
    </xf>
    <xf numFmtId="0" fontId="24" fillId="0" borderId="0" xfId="0" applyFont="1" applyFill="1" applyBorder="1" applyAlignment="1">
      <alignment horizontal="left" vertical="top" wrapText="1"/>
    </xf>
    <xf numFmtId="12" fontId="5" fillId="0" borderId="2" xfId="0" applyNumberFormat="1" applyFont="1" applyFill="1" applyBorder="1" applyAlignment="1">
      <alignment horizontal="left" vertical="top" wrapText="1"/>
    </xf>
    <xf numFmtId="10" fontId="5" fillId="0" borderId="2" xfId="0" applyNumberFormat="1" applyFont="1" applyFill="1" applyBorder="1" applyAlignment="1">
      <alignment horizontal="left" vertical="top" wrapText="1"/>
    </xf>
    <xf numFmtId="172" fontId="5" fillId="0" borderId="2"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49" fontId="7" fillId="0" borderId="2" xfId="0" applyNumberFormat="1" applyFont="1" applyFill="1" applyBorder="1" applyAlignment="1" applyProtection="1">
      <alignment horizontal="left" vertical="top"/>
      <protection/>
    </xf>
    <xf numFmtId="49" fontId="5" fillId="0" borderId="2" xfId="0" applyNumberFormat="1" applyFont="1" applyFill="1" applyBorder="1" applyAlignment="1">
      <alignment horizontal="center" vertical="top"/>
    </xf>
    <xf numFmtId="172" fontId="21" fillId="0" borderId="0" xfId="0" applyNumberFormat="1" applyFont="1" applyFill="1" applyAlignment="1">
      <alignment horizontal="right" vertical="top"/>
    </xf>
    <xf numFmtId="172" fontId="28" fillId="0" borderId="2" xfId="0" applyNumberFormat="1" applyFont="1" applyFill="1" applyBorder="1" applyAlignment="1">
      <alignment horizontal="right" vertical="top" wrapText="1"/>
    </xf>
    <xf numFmtId="16" fontId="5" fillId="0" borderId="2"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5" fillId="0" borderId="2" xfId="0" applyFont="1" applyFill="1" applyBorder="1" applyAlignment="1">
      <alignment horizontal="left" vertical="top"/>
    </xf>
    <xf numFmtId="172" fontId="7" fillId="0" borderId="2" xfId="0" applyNumberFormat="1" applyFont="1" applyFill="1" applyBorder="1" applyAlignment="1">
      <alignment horizontal="right" vertical="top"/>
    </xf>
    <xf numFmtId="172" fontId="7" fillId="0" borderId="2" xfId="0" applyNumberFormat="1" applyFont="1" applyFill="1" applyBorder="1" applyAlignment="1">
      <alignment horizontal="right" vertical="top"/>
    </xf>
    <xf numFmtId="3" fontId="20" fillId="0" borderId="20"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0" fontId="5" fillId="0" borderId="22" xfId="0" applyFont="1" applyFill="1" applyBorder="1" applyAlignment="1">
      <alignment horizontal="left" vertical="top" wrapText="1"/>
    </xf>
    <xf numFmtId="0" fontId="6" fillId="0" borderId="2" xfId="0" applyFont="1" applyFill="1" applyBorder="1" applyAlignment="1">
      <alignment vertical="top"/>
    </xf>
    <xf numFmtId="0" fontId="6" fillId="0" borderId="0" xfId="0" applyFont="1" applyFill="1" applyBorder="1" applyAlignment="1">
      <alignment vertical="top"/>
    </xf>
    <xf numFmtId="2" fontId="5" fillId="0" borderId="2" xfId="0" applyNumberFormat="1" applyFont="1" applyFill="1" applyBorder="1" applyAlignment="1">
      <alignment horizontal="left" vertical="top" wrapText="1"/>
    </xf>
    <xf numFmtId="2"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wrapText="1"/>
    </xf>
    <xf numFmtId="173" fontId="6" fillId="0" borderId="2" xfId="0" applyNumberFormat="1" applyFont="1" applyFill="1" applyBorder="1" applyAlignment="1">
      <alignment horizontal="left" vertical="top" wrapText="1"/>
    </xf>
    <xf numFmtId="0" fontId="6" fillId="0" borderId="19" xfId="0" applyFont="1" applyFill="1" applyBorder="1" applyAlignment="1">
      <alignment horizontal="center" vertical="top" wrapText="1"/>
    </xf>
    <xf numFmtId="0" fontId="6" fillId="0" borderId="19" xfId="0" applyFont="1" applyFill="1" applyBorder="1" applyAlignment="1">
      <alignment vertical="top" wrapText="1"/>
    </xf>
    <xf numFmtId="0" fontId="5" fillId="0" borderId="16" xfId="0" applyFont="1" applyFill="1" applyBorder="1" applyAlignment="1">
      <alignment vertical="top"/>
    </xf>
    <xf numFmtId="173" fontId="6" fillId="0" borderId="2" xfId="0" applyNumberFormat="1" applyFont="1" applyFill="1" applyBorder="1" applyAlignment="1">
      <alignment vertical="top" wrapText="1"/>
    </xf>
    <xf numFmtId="0" fontId="5" fillId="0" borderId="2" xfId="0" applyFont="1" applyFill="1" applyBorder="1" applyAlignment="1" applyProtection="1">
      <alignment horizontal="left" vertical="top" wrapText="1"/>
      <protection/>
    </xf>
    <xf numFmtId="0" fontId="5" fillId="0" borderId="2" xfId="0" applyFont="1" applyFill="1" applyBorder="1" applyAlignment="1">
      <alignment horizontal="right" vertical="top" wrapText="1"/>
    </xf>
    <xf numFmtId="172" fontId="6" fillId="0" borderId="13" xfId="0" applyNumberFormat="1" applyFont="1" applyFill="1" applyBorder="1" applyAlignment="1">
      <alignment vertical="top"/>
    </xf>
    <xf numFmtId="0" fontId="6" fillId="0" borderId="16" xfId="0" applyFont="1" applyFill="1" applyBorder="1" applyAlignment="1">
      <alignment vertical="top"/>
    </xf>
    <xf numFmtId="172" fontId="0" fillId="0" borderId="2" xfId="0" applyNumberFormat="1" applyFont="1" applyFill="1" applyBorder="1" applyAlignment="1">
      <alignment horizontal="right"/>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top" wrapText="1"/>
    </xf>
    <xf numFmtId="172" fontId="6" fillId="0" borderId="22" xfId="113" applyNumberFormat="1" applyFont="1" applyFill="1" applyBorder="1" applyAlignment="1" applyProtection="1">
      <alignment vertical="top"/>
      <protection/>
    </xf>
    <xf numFmtId="0" fontId="6" fillId="0" borderId="22" xfId="0" applyFont="1" applyFill="1" applyBorder="1" applyAlignment="1">
      <alignment horizontal="left" vertical="top" wrapText="1"/>
    </xf>
    <xf numFmtId="0" fontId="5" fillId="0" borderId="0" xfId="0" applyFont="1" applyFill="1" applyAlignment="1">
      <alignment vertical="top"/>
    </xf>
    <xf numFmtId="0" fontId="0" fillId="0" borderId="0" xfId="0" applyFont="1" applyFill="1" applyAlignment="1">
      <alignment vertical="top"/>
    </xf>
    <xf numFmtId="49" fontId="6" fillId="0" borderId="22" xfId="0" applyNumberFormat="1" applyFont="1" applyFill="1" applyBorder="1" applyAlignment="1">
      <alignment horizontal="center" vertical="top" wrapText="1"/>
    </xf>
    <xf numFmtId="0" fontId="6" fillId="0" borderId="22" xfId="0" applyFont="1" applyFill="1" applyBorder="1" applyAlignment="1">
      <alignment vertical="top" wrapText="1"/>
    </xf>
    <xf numFmtId="173" fontId="5" fillId="0" borderId="22" xfId="0" applyNumberFormat="1" applyFont="1" applyFill="1" applyBorder="1" applyAlignment="1">
      <alignment vertical="top"/>
    </xf>
    <xf numFmtId="178" fontId="5" fillId="0" borderId="22" xfId="118" applyNumberFormat="1" applyFont="1" applyFill="1" applyBorder="1" applyAlignment="1">
      <alignment horizontal="left" vertical="top" wrapText="1"/>
    </xf>
    <xf numFmtId="173" fontId="5" fillId="0" borderId="2" xfId="0" applyNumberFormat="1" applyFont="1" applyFill="1" applyBorder="1" applyAlignment="1">
      <alignment vertical="top"/>
    </xf>
    <xf numFmtId="173" fontId="5" fillId="0" borderId="0" xfId="0" applyNumberFormat="1" applyFont="1" applyFill="1" applyBorder="1" applyAlignment="1">
      <alignment vertical="top"/>
    </xf>
    <xf numFmtId="0" fontId="6" fillId="0" borderId="2" xfId="0" applyFont="1" applyFill="1" applyBorder="1" applyAlignment="1">
      <alignment horizontal="center" vertical="top"/>
    </xf>
    <xf numFmtId="49" fontId="29" fillId="0" borderId="23" xfId="0" applyNumberFormat="1" applyFont="1" applyFill="1" applyBorder="1" applyAlignment="1">
      <alignment horizontal="center" vertical="top"/>
    </xf>
    <xf numFmtId="0" fontId="29" fillId="0" borderId="2" xfId="0" applyFont="1" applyFill="1" applyBorder="1" applyAlignment="1">
      <alignment vertical="top" wrapText="1"/>
    </xf>
    <xf numFmtId="0" fontId="29" fillId="0" borderId="24" xfId="0" applyFont="1" applyFill="1" applyBorder="1" applyAlignment="1">
      <alignment horizontal="center" vertical="top" wrapText="1"/>
    </xf>
    <xf numFmtId="172" fontId="7" fillId="0" borderId="16" xfId="0" applyNumberFormat="1" applyFont="1" applyFill="1" applyBorder="1" applyAlignment="1">
      <alignment vertical="top"/>
    </xf>
    <xf numFmtId="0" fontId="29" fillId="0" borderId="24" xfId="0" applyFont="1" applyFill="1" applyBorder="1" applyAlignment="1">
      <alignment horizontal="left" vertical="top" wrapText="1"/>
    </xf>
    <xf numFmtId="172" fontId="7" fillId="0" borderId="16" xfId="0" applyNumberFormat="1" applyFont="1" applyFill="1" applyBorder="1" applyAlignment="1">
      <alignment horizontal="left" vertical="top"/>
    </xf>
    <xf numFmtId="0" fontId="7" fillId="0" borderId="16" xfId="0" applyFont="1" applyFill="1" applyBorder="1" applyAlignment="1">
      <alignment vertical="top"/>
    </xf>
    <xf numFmtId="0" fontId="7" fillId="0" borderId="16" xfId="0" applyFont="1" applyFill="1" applyBorder="1" applyAlignment="1">
      <alignment horizontal="left" vertical="top"/>
    </xf>
    <xf numFmtId="0" fontId="6" fillId="0" borderId="23" xfId="0" applyFont="1" applyFill="1" applyBorder="1" applyAlignment="1">
      <alignment horizontal="center" vertical="top"/>
    </xf>
    <xf numFmtId="0" fontId="5" fillId="0" borderId="24" xfId="0" applyFont="1" applyFill="1" applyBorder="1" applyAlignment="1">
      <alignment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vertical="top"/>
    </xf>
    <xf numFmtId="0" fontId="5" fillId="0" borderId="24" xfId="0" applyFont="1" applyFill="1" applyBorder="1" applyAlignment="1">
      <alignment horizontal="left" vertical="top"/>
    </xf>
    <xf numFmtId="0" fontId="5" fillId="0" borderId="24" xfId="0" applyFont="1" applyFill="1" applyBorder="1" applyAlignment="1">
      <alignment horizontal="center" vertical="top" wrapText="1"/>
    </xf>
    <xf numFmtId="0" fontId="6" fillId="0" borderId="23" xfId="0" applyFont="1" applyFill="1" applyBorder="1" applyAlignment="1">
      <alignment vertical="top"/>
    </xf>
    <xf numFmtId="0" fontId="7" fillId="0" borderId="2" xfId="0" applyFont="1" applyFill="1" applyBorder="1" applyAlignment="1">
      <alignment vertical="top" wrapText="1"/>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center" vertical="top" wrapText="1"/>
    </xf>
    <xf numFmtId="0" fontId="6" fillId="0" borderId="24" xfId="0" applyFont="1" applyFill="1" applyBorder="1" applyAlignment="1">
      <alignment horizontal="left" vertical="top" wrapText="1"/>
    </xf>
    <xf numFmtId="173" fontId="5" fillId="0" borderId="24" xfId="0" applyNumberFormat="1" applyFont="1" applyFill="1" applyBorder="1" applyAlignment="1">
      <alignment horizontal="left" vertical="top"/>
    </xf>
    <xf numFmtId="172" fontId="7" fillId="0" borderId="16" xfId="0" applyNumberFormat="1" applyFont="1" applyFill="1" applyBorder="1" applyAlignment="1">
      <alignment horizontal="center" vertical="top"/>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174" fontId="5" fillId="0" borderId="24" xfId="0" applyNumberFormat="1" applyFont="1" applyFill="1" applyBorder="1" applyAlignment="1">
      <alignment horizontal="center" vertical="top" wrapText="1"/>
    </xf>
    <xf numFmtId="174" fontId="5" fillId="0" borderId="24" xfId="0" applyNumberFormat="1" applyFont="1" applyFill="1" applyBorder="1" applyAlignment="1">
      <alignment horizontal="left" vertical="top" wrapText="1"/>
    </xf>
    <xf numFmtId="0" fontId="7" fillId="0" borderId="23" xfId="0" applyFont="1" applyFill="1" applyBorder="1" applyAlignment="1">
      <alignment vertical="top"/>
    </xf>
    <xf numFmtId="0" fontId="5" fillId="0" borderId="16" xfId="0" applyFont="1" applyFill="1" applyBorder="1" applyAlignment="1">
      <alignment horizontal="justify" vertical="top" wrapText="1"/>
    </xf>
    <xf numFmtId="0" fontId="29" fillId="0" borderId="2" xfId="0" applyFont="1" applyFill="1" applyBorder="1" applyAlignment="1">
      <alignment vertical="top" wrapText="1"/>
    </xf>
    <xf numFmtId="0" fontId="7" fillId="0" borderId="2" xfId="0" applyFont="1" applyFill="1" applyBorder="1" applyAlignment="1">
      <alignment vertical="top" wrapText="1"/>
    </xf>
    <xf numFmtId="0" fontId="0" fillId="0" borderId="23" xfId="0" applyFont="1" applyFill="1" applyBorder="1" applyAlignment="1">
      <alignment vertical="top"/>
    </xf>
    <xf numFmtId="0" fontId="0" fillId="0" borderId="16" xfId="0" applyFont="1" applyFill="1" applyBorder="1" applyAlignment="1">
      <alignment vertical="top"/>
    </xf>
    <xf numFmtId="0" fontId="0" fillId="0" borderId="16" xfId="0" applyFont="1" applyFill="1" applyBorder="1" applyAlignment="1">
      <alignment horizontal="left" vertical="top"/>
    </xf>
    <xf numFmtId="0" fontId="5" fillId="0" borderId="16" xfId="0" applyFont="1" applyFill="1" applyBorder="1" applyAlignment="1">
      <alignment vertical="top"/>
    </xf>
    <xf numFmtId="0" fontId="5" fillId="0" borderId="16" xfId="0" applyFont="1" applyFill="1" applyBorder="1" applyAlignment="1">
      <alignment horizontal="left" vertical="top"/>
    </xf>
    <xf numFmtId="49" fontId="6" fillId="0" borderId="23" xfId="0" applyNumberFormat="1" applyFont="1" applyFill="1" applyBorder="1" applyAlignment="1">
      <alignment horizontal="center" vertical="top"/>
    </xf>
    <xf numFmtId="0" fontId="5" fillId="0" borderId="24" xfId="0" applyFont="1" applyFill="1" applyBorder="1" applyAlignment="1">
      <alignment horizontal="justify" vertical="top" wrapText="1"/>
    </xf>
    <xf numFmtId="172" fontId="5" fillId="0" borderId="16" xfId="0" applyNumberFormat="1" applyFont="1" applyFill="1" applyBorder="1" applyAlignment="1">
      <alignment vertical="top"/>
    </xf>
    <xf numFmtId="172" fontId="5" fillId="0" borderId="16" xfId="0" applyNumberFormat="1" applyFont="1" applyFill="1" applyBorder="1" applyAlignment="1">
      <alignment horizontal="left" vertical="top"/>
    </xf>
    <xf numFmtId="172" fontId="0" fillId="0" borderId="16" xfId="0" applyNumberFormat="1" applyFont="1" applyFill="1" applyBorder="1" applyAlignment="1">
      <alignment vertical="top"/>
    </xf>
    <xf numFmtId="172" fontId="0" fillId="0" borderId="16" xfId="0" applyNumberFormat="1" applyFont="1" applyFill="1" applyBorder="1" applyAlignment="1">
      <alignment horizontal="left" vertical="top"/>
    </xf>
    <xf numFmtId="49" fontId="5" fillId="0" borderId="23" xfId="0" applyNumberFormat="1" applyFont="1" applyFill="1" applyBorder="1" applyAlignment="1">
      <alignment horizontal="center" vertical="top"/>
    </xf>
    <xf numFmtId="0" fontId="5" fillId="0" borderId="23" xfId="0" applyFont="1" applyFill="1" applyBorder="1" applyAlignment="1">
      <alignment vertical="top"/>
    </xf>
    <xf numFmtId="17" fontId="6" fillId="0" borderId="23" xfId="0" applyNumberFormat="1" applyFont="1" applyFill="1" applyBorder="1" applyAlignment="1">
      <alignment horizontal="center" vertical="top"/>
    </xf>
    <xf numFmtId="0" fontId="6" fillId="0" borderId="25" xfId="0" applyFont="1" applyFill="1" applyBorder="1" applyAlignment="1">
      <alignment horizontal="center" vertical="top"/>
    </xf>
    <xf numFmtId="0" fontId="6" fillId="0" borderId="25" xfId="0" applyFont="1" applyFill="1" applyBorder="1" applyAlignment="1">
      <alignment horizontal="left" vertical="top"/>
    </xf>
    <xf numFmtId="0" fontId="5" fillId="0" borderId="24" xfId="0" applyFont="1" applyFill="1" applyBorder="1" applyAlignment="1">
      <alignment horizontal="justify" vertical="top"/>
    </xf>
    <xf numFmtId="49" fontId="29" fillId="0" borderId="26" xfId="0" applyNumberFormat="1" applyFont="1" applyFill="1" applyBorder="1" applyAlignment="1">
      <alignment horizontal="center" vertical="top"/>
    </xf>
    <xf numFmtId="0" fontId="7" fillId="0" borderId="27" xfId="0" applyFont="1" applyFill="1" applyBorder="1" applyAlignment="1">
      <alignment horizontal="left" vertical="top" wrapText="1"/>
    </xf>
    <xf numFmtId="0" fontId="5" fillId="0" borderId="2" xfId="0" applyFont="1" applyFill="1" applyBorder="1" applyAlignment="1" applyProtection="1">
      <alignment horizontal="left" vertical="top" wrapText="1"/>
      <protection locked="0"/>
    </xf>
    <xf numFmtId="17" fontId="5" fillId="0" borderId="2" xfId="0" applyNumberFormat="1" applyFont="1" applyFill="1" applyBorder="1" applyAlignment="1">
      <alignment horizontal="center" vertical="top" wrapText="1"/>
    </xf>
    <xf numFmtId="0" fontId="6" fillId="0" borderId="28" xfId="0" applyFont="1" applyFill="1" applyBorder="1" applyAlignment="1">
      <alignment horizontal="center" vertical="top" wrapText="1"/>
    </xf>
    <xf numFmtId="0" fontId="5" fillId="0" borderId="29" xfId="0" applyFont="1" applyFill="1" applyBorder="1" applyAlignment="1">
      <alignment horizontal="center" vertical="top"/>
    </xf>
    <xf numFmtId="0" fontId="5" fillId="0" borderId="30" xfId="0" applyFont="1" applyFill="1" applyBorder="1" applyAlignment="1">
      <alignment horizontal="center" vertical="top"/>
    </xf>
    <xf numFmtId="172" fontId="6" fillId="0" borderId="19" xfId="0" applyNumberFormat="1" applyFont="1" applyFill="1" applyBorder="1" applyAlignment="1">
      <alignment vertical="top" wrapText="1"/>
    </xf>
    <xf numFmtId="49" fontId="6" fillId="0" borderId="2" xfId="0" applyNumberFormat="1" applyFont="1" applyFill="1" applyBorder="1" applyAlignment="1">
      <alignment horizontal="center" vertical="top"/>
    </xf>
    <xf numFmtId="172" fontId="6" fillId="0" borderId="2" xfId="0" applyNumberFormat="1" applyFont="1" applyFill="1" applyBorder="1" applyAlignment="1">
      <alignment horizontal="center" vertical="top"/>
    </xf>
    <xf numFmtId="172" fontId="6" fillId="0" borderId="2" xfId="0" applyNumberFormat="1" applyFont="1" applyFill="1" applyBorder="1" applyAlignment="1">
      <alignment horizontal="left" vertical="top"/>
    </xf>
    <xf numFmtId="172" fontId="5" fillId="0" borderId="2" xfId="0" applyNumberFormat="1" applyFont="1" applyFill="1" applyBorder="1" applyAlignment="1">
      <alignment horizontal="center" vertical="top"/>
    </xf>
    <xf numFmtId="172" fontId="5" fillId="0" borderId="2" xfId="0" applyNumberFormat="1" applyFont="1" applyFill="1" applyBorder="1" applyAlignment="1">
      <alignment horizontal="left" vertical="top"/>
    </xf>
    <xf numFmtId="10" fontId="5" fillId="0" borderId="0" xfId="0" applyNumberFormat="1" applyFont="1" applyFill="1" applyBorder="1" applyAlignment="1">
      <alignment vertical="top"/>
    </xf>
    <xf numFmtId="172" fontId="5" fillId="0" borderId="2" xfId="0" applyNumberFormat="1" applyFont="1" applyFill="1" applyBorder="1" applyAlignment="1">
      <alignment vertical="top" wrapText="1"/>
    </xf>
    <xf numFmtId="49" fontId="5" fillId="0" borderId="14" xfId="0" applyNumberFormat="1" applyFont="1" applyFill="1" applyBorder="1" applyAlignment="1">
      <alignment horizontal="center" vertical="top" wrapText="1"/>
    </xf>
    <xf numFmtId="16" fontId="5" fillId="0" borderId="14" xfId="0" applyNumberFormat="1" applyFont="1" applyFill="1" applyBorder="1" applyAlignment="1">
      <alignment horizontal="center" vertical="top" wrapText="1"/>
    </xf>
    <xf numFmtId="172" fontId="5" fillId="0" borderId="13" xfId="0" applyNumberFormat="1" applyFont="1" applyFill="1" applyBorder="1" applyAlignment="1">
      <alignment vertical="top"/>
    </xf>
    <xf numFmtId="0" fontId="5" fillId="0" borderId="18" xfId="0" applyFont="1" applyFill="1" applyBorder="1" applyAlignment="1">
      <alignment horizontal="center" vertical="top"/>
    </xf>
    <xf numFmtId="172" fontId="6" fillId="0" borderId="31" xfId="0" applyNumberFormat="1" applyFont="1" applyFill="1" applyBorder="1" applyAlignment="1">
      <alignment horizontal="right" vertical="top" wrapText="1"/>
    </xf>
    <xf numFmtId="49" fontId="29" fillId="0" borderId="2" xfId="0" applyNumberFormat="1" applyFont="1" applyFill="1" applyBorder="1" applyAlignment="1">
      <alignment horizontal="center" vertical="top"/>
    </xf>
    <xf numFmtId="174" fontId="29" fillId="0" borderId="2" xfId="0" applyNumberFormat="1" applyFont="1" applyFill="1" applyBorder="1" applyAlignment="1">
      <alignment horizontal="right" vertical="top"/>
    </xf>
    <xf numFmtId="172" fontId="29" fillId="0" borderId="2" xfId="0" applyNumberFormat="1" applyFont="1" applyFill="1" applyBorder="1" applyAlignment="1">
      <alignment horizontal="right" vertical="top"/>
    </xf>
    <xf numFmtId="0" fontId="5" fillId="0" borderId="2" xfId="0" applyFont="1" applyFill="1" applyBorder="1" applyAlignment="1">
      <alignment horizontal="justify" vertical="top"/>
    </xf>
    <xf numFmtId="0" fontId="0" fillId="0" borderId="2" xfId="0" applyFont="1" applyFill="1" applyBorder="1" applyAlignment="1">
      <alignment vertical="top"/>
    </xf>
    <xf numFmtId="174" fontId="7" fillId="0" borderId="2" xfId="0" applyNumberFormat="1" applyFont="1" applyFill="1" applyBorder="1" applyAlignment="1">
      <alignment horizontal="right" vertical="top"/>
    </xf>
    <xf numFmtId="0" fontId="5" fillId="0" borderId="2" xfId="0" applyFont="1" applyFill="1" applyBorder="1" applyAlignment="1">
      <alignment horizontal="justify" vertical="top" wrapText="1"/>
    </xf>
    <xf numFmtId="4" fontId="7" fillId="0" borderId="2" xfId="0" applyNumberFormat="1" applyFont="1" applyFill="1" applyBorder="1" applyAlignment="1">
      <alignment horizontal="right" vertical="top"/>
    </xf>
    <xf numFmtId="176" fontId="21" fillId="0" borderId="0" xfId="124" applyNumberFormat="1" applyFont="1" applyFill="1" applyAlignment="1">
      <alignment/>
    </xf>
    <xf numFmtId="176" fontId="21" fillId="0" borderId="0" xfId="0" applyNumberFormat="1" applyFont="1" applyFill="1" applyAlignment="1">
      <alignment/>
    </xf>
    <xf numFmtId="0" fontId="21" fillId="0" borderId="0" xfId="0" applyFont="1" applyFill="1" applyBorder="1" applyAlignment="1">
      <alignment/>
    </xf>
    <xf numFmtId="0" fontId="21" fillId="0" borderId="0" xfId="0" applyFont="1" applyFill="1" applyBorder="1" applyAlignment="1">
      <alignment horizontal="left"/>
    </xf>
    <xf numFmtId="172" fontId="21" fillId="0" borderId="0" xfId="0" applyNumberFormat="1" applyFont="1" applyFill="1" applyBorder="1" applyAlignment="1">
      <alignment horizontal="right" vertical="top"/>
    </xf>
    <xf numFmtId="0" fontId="5" fillId="0" borderId="2" xfId="0" applyNumberFormat="1" applyFont="1" applyFill="1" applyBorder="1" applyAlignment="1">
      <alignment horizontal="center" vertical="top"/>
    </xf>
    <xf numFmtId="173" fontId="5" fillId="0" borderId="2" xfId="0" applyNumberFormat="1" applyFont="1" applyFill="1" applyBorder="1" applyAlignment="1" applyProtection="1">
      <alignment horizontal="left" vertical="top" wrapText="1"/>
      <protection/>
    </xf>
    <xf numFmtId="0" fontId="5" fillId="0" borderId="16" xfId="0" applyFont="1" applyFill="1" applyBorder="1" applyAlignment="1">
      <alignment vertical="top" wrapText="1"/>
    </xf>
    <xf numFmtId="172" fontId="6" fillId="0" borderId="2" xfId="0" applyNumberFormat="1" applyFont="1" applyFill="1" applyBorder="1" applyAlignment="1">
      <alignment horizontal="right" wrapText="1"/>
    </xf>
    <xf numFmtId="172" fontId="6" fillId="0" borderId="2" xfId="0" applyNumberFormat="1" applyFont="1" applyFill="1" applyBorder="1" applyAlignment="1">
      <alignment horizontal="right"/>
    </xf>
    <xf numFmtId="172" fontId="5" fillId="0" borderId="2" xfId="0" applyNumberFormat="1" applyFont="1" applyFill="1" applyBorder="1" applyAlignment="1">
      <alignment horizontal="right" wrapText="1"/>
    </xf>
    <xf numFmtId="172" fontId="5" fillId="0" borderId="2" xfId="0" applyNumberFormat="1" applyFont="1" applyFill="1" applyBorder="1" applyAlignment="1">
      <alignment horizontal="right"/>
    </xf>
    <xf numFmtId="172" fontId="6" fillId="0" borderId="19" xfId="0" applyNumberFormat="1" applyFont="1" applyFill="1" applyBorder="1" applyAlignment="1">
      <alignment horizontal="right" wrapText="1"/>
    </xf>
    <xf numFmtId="172" fontId="5" fillId="0" borderId="19" xfId="0" applyNumberFormat="1" applyFont="1" applyFill="1" applyBorder="1" applyAlignment="1">
      <alignment horizontal="right" wrapText="1"/>
    </xf>
    <xf numFmtId="172" fontId="5" fillId="0" borderId="2" xfId="0" applyNumberFormat="1" applyFont="1" applyFill="1" applyBorder="1" applyAlignment="1" applyProtection="1">
      <alignment horizontal="right"/>
      <protection/>
    </xf>
    <xf numFmtId="172" fontId="6" fillId="0" borderId="2" xfId="113" applyNumberFormat="1" applyFont="1" applyFill="1" applyBorder="1" applyAlignment="1" applyProtection="1">
      <alignment horizontal="right"/>
      <protection/>
    </xf>
    <xf numFmtId="172" fontId="5" fillId="0" borderId="22" xfId="0" applyNumberFormat="1" applyFont="1" applyFill="1" applyBorder="1" applyAlignment="1">
      <alignment horizontal="right" wrapText="1"/>
    </xf>
    <xf numFmtId="172" fontId="6" fillId="0" borderId="22" xfId="0" applyNumberFormat="1" applyFont="1" applyFill="1" applyBorder="1" applyAlignment="1">
      <alignment horizontal="right"/>
    </xf>
    <xf numFmtId="172" fontId="0" fillId="0" borderId="2" xfId="0" applyNumberFormat="1" applyFont="1" applyFill="1" applyBorder="1" applyAlignment="1" applyProtection="1">
      <alignment horizontal="right"/>
      <protection/>
    </xf>
    <xf numFmtId="172" fontId="7" fillId="0" borderId="2" xfId="0" applyNumberFormat="1" applyFont="1" applyFill="1" applyBorder="1" applyAlignment="1" applyProtection="1">
      <alignment horizontal="right"/>
      <protection/>
    </xf>
    <xf numFmtId="172" fontId="23" fillId="0" borderId="2" xfId="0" applyNumberFormat="1" applyFont="1" applyFill="1" applyBorder="1" applyAlignment="1">
      <alignment horizontal="center" vertical="center" wrapText="1"/>
    </xf>
    <xf numFmtId="0" fontId="25" fillId="0" borderId="0" xfId="0" applyFont="1" applyFill="1" applyBorder="1" applyAlignment="1">
      <alignment horizontal="center" vertical="top" wrapText="1"/>
    </xf>
    <xf numFmtId="0" fontId="5" fillId="0" borderId="0" xfId="0" applyFont="1" applyFill="1" applyBorder="1" applyAlignment="1">
      <alignment horizontal="right" vertical="top" wrapText="1"/>
    </xf>
    <xf numFmtId="0" fontId="26" fillId="0" borderId="19"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5" fillId="0" borderId="0" xfId="0" applyFont="1" applyFill="1" applyBorder="1" applyAlignment="1">
      <alignment horizontal="right" vertical="top" wrapText="1"/>
    </xf>
    <xf numFmtId="0" fontId="24" fillId="0" borderId="0" xfId="0" applyNumberFormat="1" applyFont="1" applyFill="1" applyBorder="1" applyAlignment="1">
      <alignment horizontal="left" vertical="top" wrapText="1"/>
    </xf>
    <xf numFmtId="0" fontId="24" fillId="0" borderId="0"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5" fillId="0" borderId="24"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29"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ont="1" applyFill="1" applyBorder="1" applyAlignment="1">
      <alignment horizontal="center" vertical="top"/>
    </xf>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center" vertical="top" wrapText="1"/>
      <protection locked="0"/>
    </xf>
    <xf numFmtId="0" fontId="5" fillId="0" borderId="24"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6"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13" xfId="0" applyFont="1" applyFill="1" applyBorder="1" applyAlignment="1">
      <alignment horizontal="center"/>
    </xf>
    <xf numFmtId="0" fontId="0" fillId="0" borderId="18" xfId="0" applyFont="1" applyFill="1" applyBorder="1" applyAlignment="1">
      <alignment horizontal="center"/>
    </xf>
    <xf numFmtId="0" fontId="5" fillId="0" borderId="1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40"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19" xfId="0" applyFont="1" applyFill="1" applyBorder="1" applyAlignment="1">
      <alignment horizontal="left" vertical="top" wrapText="1"/>
    </xf>
    <xf numFmtId="0" fontId="5" fillId="0" borderId="22" xfId="0" applyFont="1" applyFill="1" applyBorder="1" applyAlignment="1">
      <alignment horizontal="left" vertical="top" wrapText="1"/>
    </xf>
    <xf numFmtId="172" fontId="5" fillId="0" borderId="19" xfId="0" applyNumberFormat="1" applyFont="1" applyFill="1" applyBorder="1" applyAlignment="1">
      <alignment horizontal="right" wrapText="1"/>
    </xf>
    <xf numFmtId="172" fontId="5" fillId="0" borderId="22" xfId="0" applyNumberFormat="1" applyFont="1" applyFill="1" applyBorder="1" applyAlignment="1">
      <alignment horizontal="right" wrapText="1"/>
    </xf>
    <xf numFmtId="0" fontId="5" fillId="0" borderId="13" xfId="0" applyFont="1" applyFill="1" applyBorder="1" applyAlignment="1">
      <alignment horizontal="center" vertical="top"/>
    </xf>
    <xf numFmtId="0" fontId="5" fillId="0" borderId="16" xfId="0" applyFont="1" applyFill="1" applyBorder="1" applyAlignment="1">
      <alignment horizontal="center" vertical="top"/>
    </xf>
    <xf numFmtId="0" fontId="5" fillId="0" borderId="2" xfId="0" applyFont="1" applyFill="1" applyBorder="1" applyAlignment="1">
      <alignment horizontal="left" vertical="top"/>
    </xf>
    <xf numFmtId="0" fontId="5" fillId="0" borderId="16" xfId="0" applyFont="1" applyFill="1" applyBorder="1" applyAlignment="1">
      <alignment horizontal="left" vertical="top"/>
    </xf>
    <xf numFmtId="0" fontId="5" fillId="0" borderId="2" xfId="0" applyFont="1" applyFill="1" applyBorder="1" applyAlignment="1">
      <alignment horizontal="center"/>
    </xf>
    <xf numFmtId="0" fontId="5" fillId="0" borderId="2" xfId="0" applyFont="1" applyFill="1" applyBorder="1" applyAlignment="1">
      <alignment horizontal="center" vertical="top"/>
    </xf>
    <xf numFmtId="0" fontId="25" fillId="0" borderId="0" xfId="0" applyFont="1" applyFill="1" applyAlignment="1">
      <alignment/>
    </xf>
    <xf numFmtId="0" fontId="21" fillId="0" borderId="3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172" fontId="6" fillId="0" borderId="44" xfId="0" applyNumberFormat="1" applyFont="1" applyFill="1" applyBorder="1" applyAlignment="1">
      <alignment horizontal="center" vertical="center" wrapText="1"/>
    </xf>
    <xf numFmtId="172" fontId="6" fillId="0" borderId="15" xfId="0" applyNumberFormat="1" applyFont="1" applyFill="1" applyBorder="1" applyAlignment="1">
      <alignment horizontal="center" vertical="center" wrapText="1"/>
    </xf>
    <xf numFmtId="172" fontId="6" fillId="0" borderId="21" xfId="0" applyNumberFormat="1"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172" fontId="6" fillId="0" borderId="0" xfId="0" applyNumberFormat="1" applyFont="1" applyFill="1" applyBorder="1" applyAlignment="1">
      <alignment horizontal="center" vertical="center" wrapText="1"/>
    </xf>
    <xf numFmtId="172" fontId="6" fillId="0" borderId="48" xfId="0" applyNumberFormat="1" applyFont="1" applyFill="1" applyBorder="1" applyAlignment="1">
      <alignment horizontal="center" vertical="center" wrapText="1"/>
    </xf>
    <xf numFmtId="0" fontId="19" fillId="0" borderId="30" xfId="0" applyNumberFormat="1" applyFont="1" applyFill="1" applyBorder="1" applyAlignment="1">
      <alignment horizontal="left" wrapText="1"/>
    </xf>
    <xf numFmtId="0" fontId="19" fillId="0" borderId="0" xfId="0" applyNumberFormat="1" applyFont="1" applyFill="1" applyBorder="1" applyAlignment="1">
      <alignment horizontal="left" wrapText="1"/>
    </xf>
    <xf numFmtId="1" fontId="20" fillId="0" borderId="44" xfId="0" applyNumberFormat="1" applyFont="1" applyFill="1" applyBorder="1" applyAlignment="1">
      <alignment horizontal="center" vertical="center" wrapText="1"/>
    </xf>
    <xf numFmtId="1" fontId="20" fillId="0" borderId="21" xfId="0" applyNumberFormat="1" applyFont="1" applyFill="1" applyBorder="1" applyAlignment="1">
      <alignment horizontal="center" vertical="center" wrapText="1"/>
    </xf>
    <xf numFmtId="0" fontId="5" fillId="0" borderId="13" xfId="0" applyFont="1" applyFill="1" applyBorder="1" applyAlignment="1">
      <alignment horizontal="center"/>
    </xf>
    <xf numFmtId="0" fontId="5" fillId="0" borderId="18" xfId="0" applyFont="1" applyFill="1" applyBorder="1" applyAlignment="1">
      <alignment horizontal="center"/>
    </xf>
    <xf numFmtId="0" fontId="21" fillId="0" borderId="30" xfId="0" applyFont="1" applyFill="1" applyBorder="1" applyAlignment="1">
      <alignment horizontal="right" wrapText="1"/>
    </xf>
    <xf numFmtId="0" fontId="21" fillId="0" borderId="0" xfId="0" applyFont="1" applyFill="1" applyBorder="1" applyAlignment="1">
      <alignment horizontal="right" wrapText="1"/>
    </xf>
    <xf numFmtId="0" fontId="5" fillId="0" borderId="18"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13" xfId="0" applyFont="1" applyFill="1" applyBorder="1" applyAlignment="1">
      <alignment horizontal="center" wrapText="1"/>
    </xf>
    <xf numFmtId="0" fontId="5" fillId="0" borderId="18" xfId="0" applyFont="1" applyFill="1" applyBorder="1" applyAlignment="1">
      <alignment horizontal="left" vertical="top"/>
    </xf>
    <xf numFmtId="0" fontId="5" fillId="0" borderId="13" xfId="0" applyFont="1" applyFill="1" applyBorder="1" applyAlignment="1">
      <alignment horizontal="left" vertical="top"/>
    </xf>
    <xf numFmtId="172" fontId="5" fillId="0" borderId="29" xfId="0" applyNumberFormat="1" applyFont="1" applyFill="1" applyBorder="1" applyAlignment="1">
      <alignment horizontal="right" vertical="top" wrapText="1"/>
    </xf>
    <xf numFmtId="172" fontId="5" fillId="0" borderId="31" xfId="0" applyNumberFormat="1" applyFont="1" applyFill="1" applyBorder="1" applyAlignment="1">
      <alignment horizontal="right" vertical="top" wrapText="1"/>
    </xf>
    <xf numFmtId="172" fontId="5" fillId="0" borderId="19" xfId="0" applyNumberFormat="1" applyFont="1" applyFill="1" applyBorder="1" applyAlignment="1">
      <alignment horizontal="right" vertical="top" wrapText="1"/>
    </xf>
    <xf numFmtId="172" fontId="5" fillId="0" borderId="22" xfId="0" applyNumberFormat="1" applyFont="1" applyFill="1" applyBorder="1" applyAlignment="1">
      <alignment horizontal="right" vertical="top" wrapText="1"/>
    </xf>
    <xf numFmtId="172" fontId="5" fillId="0" borderId="19" xfId="0" applyNumberFormat="1" applyFont="1" applyFill="1" applyBorder="1" applyAlignment="1">
      <alignment horizontal="right" vertical="top"/>
    </xf>
    <xf numFmtId="172" fontId="5" fillId="0" borderId="22" xfId="0" applyNumberFormat="1" applyFont="1" applyFill="1" applyBorder="1" applyAlignment="1">
      <alignment horizontal="right" vertical="top"/>
    </xf>
    <xf numFmtId="172" fontId="0" fillId="0" borderId="19" xfId="0" applyNumberFormat="1" applyFont="1" applyFill="1" applyBorder="1" applyAlignment="1">
      <alignment horizontal="center"/>
    </xf>
    <xf numFmtId="172" fontId="0" fillId="0" borderId="22" xfId="0" applyNumberFormat="1" applyFont="1" applyFill="1" applyBorder="1" applyAlignment="1">
      <alignment horizontal="center"/>
    </xf>
    <xf numFmtId="172" fontId="5" fillId="0" borderId="19" xfId="0" applyNumberFormat="1" applyFont="1" applyFill="1" applyBorder="1" applyAlignment="1">
      <alignment horizontal="center" vertical="top" wrapText="1"/>
    </xf>
    <xf numFmtId="172" fontId="5" fillId="0" borderId="22" xfId="0" applyNumberFormat="1" applyFont="1" applyFill="1" applyBorder="1" applyAlignment="1">
      <alignment horizontal="center" vertical="top" wrapText="1"/>
    </xf>
    <xf numFmtId="0" fontId="5" fillId="0" borderId="31" xfId="0" applyFont="1" applyFill="1" applyBorder="1" applyAlignment="1">
      <alignment horizontal="center" vertical="top"/>
    </xf>
    <xf numFmtId="0" fontId="5" fillId="0" borderId="53" xfId="0" applyFont="1" applyFill="1" applyBorder="1" applyAlignment="1">
      <alignment horizontal="center" vertical="top"/>
    </xf>
    <xf numFmtId="0" fontId="5" fillId="0" borderId="30" xfId="0" applyFont="1" applyFill="1" applyBorder="1" applyAlignment="1">
      <alignment horizontal="left" vertical="top" wrapText="1"/>
    </xf>
    <xf numFmtId="0" fontId="5" fillId="0" borderId="19" xfId="0" applyFont="1" applyFill="1" applyBorder="1" applyAlignment="1">
      <alignment horizontal="center" vertical="top" wrapText="1"/>
    </xf>
    <xf numFmtId="172" fontId="5" fillId="0" borderId="19" xfId="0" applyNumberFormat="1" applyFont="1" applyFill="1" applyBorder="1" applyAlignment="1">
      <alignment vertical="top" wrapText="1"/>
    </xf>
    <xf numFmtId="0" fontId="5" fillId="0" borderId="22" xfId="0" applyFont="1" applyFill="1" applyBorder="1" applyAlignment="1">
      <alignment horizontal="center" vertical="top" wrapText="1"/>
    </xf>
    <xf numFmtId="172" fontId="5" fillId="0" borderId="22" xfId="0" applyNumberFormat="1" applyFont="1" applyFill="1" applyBorder="1" applyAlignment="1">
      <alignment vertical="top" wrapText="1"/>
    </xf>
  </cellXfs>
  <cellStyles count="11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Äĺíĺćíűé [0]_ÂŇÔĐ 2001" xfId="33"/>
    <cellStyle name="Alilciue [0]_Cnni?icec" xfId="34"/>
    <cellStyle name="Äĺíĺćíűé [0]_Čńňî÷íčęč" xfId="35"/>
    <cellStyle name="Alilciue [0]_ddiai. ICIED" xfId="36"/>
    <cellStyle name="Äĺíĺćíűé [0]_ďđîăí. ÍČÎĘĐ" xfId="37"/>
    <cellStyle name="Alilciue [0]_Ddlae.ICIED" xfId="38"/>
    <cellStyle name="Äĺíĺćíűé [0]_Ďđĺäë.ÍČÎĘĐ" xfId="39"/>
    <cellStyle name="Alilciue [0]_Ddlaeiclic?" xfId="40"/>
    <cellStyle name="Äĺíĺćíűé [0]_Ďđĺäëîćĺíč˙" xfId="41"/>
    <cellStyle name="Alilciue [0]_Ecnn1 (2)" xfId="42"/>
    <cellStyle name="Äĺíĺćíűé [0]_Ëčńň1 (2)" xfId="43"/>
    <cellStyle name="Alilciue [0]_Iau.94" xfId="44"/>
    <cellStyle name="Äĺíĺćíűé [0]_Îáů.94" xfId="45"/>
    <cellStyle name="Alilciue [0]_Iau.95" xfId="46"/>
    <cellStyle name="Äĺíĺćíűé [0]_Îáů.95" xfId="47"/>
    <cellStyle name="Äĺíĺćíűé_ÂŇÔĐ 2001" xfId="48"/>
    <cellStyle name="Alilciue_Cnni?icec" xfId="49"/>
    <cellStyle name="Äĺíĺćíűé_Čńňî÷íčęč" xfId="50"/>
    <cellStyle name="Alilciue_ddiai. ICIED" xfId="51"/>
    <cellStyle name="Äĺíĺćíűé_ďđîăí. ÍČÎĘĐ" xfId="52"/>
    <cellStyle name="Alilciue_Ddlae.ICIED" xfId="53"/>
    <cellStyle name="Äĺíĺćíűé_Ďđĺäë.ÍČÎĘĐ" xfId="54"/>
    <cellStyle name="Alilciue_Ddlaeiclic?" xfId="55"/>
    <cellStyle name="Äĺíĺćíűé_Ďđĺäëîćĺíč˙" xfId="56"/>
    <cellStyle name="Alilciue_Ecnn1 (2)" xfId="57"/>
    <cellStyle name="Äĺíĺćíűé_Ëčńň1 (2)" xfId="58"/>
    <cellStyle name="Alilciue_Iau.94" xfId="59"/>
    <cellStyle name="Äĺíĺćíűé_Îáů.94" xfId="60"/>
    <cellStyle name="Alilciue_Iau.95" xfId="61"/>
    <cellStyle name="Äĺíĺćíűé_Îáů.95" xfId="62"/>
    <cellStyle name="Comma [0]_laroux" xfId="63"/>
    <cellStyle name="Comma_laroux" xfId="64"/>
    <cellStyle name="Comma0" xfId="65"/>
    <cellStyle name="Çŕăîëîâîę" xfId="66"/>
    <cellStyle name="Currency [0]_laroux" xfId="67"/>
    <cellStyle name="Currency_laroux" xfId="68"/>
    <cellStyle name="Currency0" xfId="69"/>
    <cellStyle name="Currency1" xfId="70"/>
    <cellStyle name="Date" xfId="71"/>
    <cellStyle name="Ďđîöĺíňíűé_laroux" xfId="72"/>
    <cellStyle name="Fixed" xfId="73"/>
    <cellStyle name="Head2" xfId="74"/>
    <cellStyle name="Heading 1" xfId="75"/>
    <cellStyle name="Heading 2" xfId="76"/>
    <cellStyle name="Iau?iue_AEIIRNN" xfId="77"/>
    <cellStyle name="Îáű÷íűé_3COM" xfId="78"/>
    <cellStyle name="Normal_3com (2)" xfId="79"/>
    <cellStyle name="Normal1" xfId="80"/>
    <cellStyle name="Nun??c [0]_Cnni?icec" xfId="81"/>
    <cellStyle name="Nun??c_Cnni?icec" xfId="82"/>
    <cellStyle name="Ňűń˙÷č [0]_ÂŇÔĐ 2001" xfId="83"/>
    <cellStyle name="Ňűń˙÷č_ÂŇÔĐ 2001" xfId="84"/>
    <cellStyle name="Ôčíŕíńîâűé [0]_laroux" xfId="85"/>
    <cellStyle name="Ôčíŕíńîâűé_laroux" xfId="86"/>
    <cellStyle name="p/n" xfId="87"/>
    <cellStyle name="Product" xfId="88"/>
    <cellStyle name="stand_bord" xfId="89"/>
    <cellStyle name="Total" xfId="90"/>
    <cellStyle name="Unit"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2" xfId="112"/>
    <cellStyle name="Обычный_ФАИП 2011 МЭРТ" xfId="113"/>
    <cellStyle name="Followed Hyperlink" xfId="114"/>
    <cellStyle name="Плохой" xfId="115"/>
    <cellStyle name="Пояснение" xfId="116"/>
    <cellStyle name="Примечание" xfId="117"/>
    <cellStyle name="Percent" xfId="118"/>
    <cellStyle name="Процентный 11" xfId="119"/>
    <cellStyle name="Связанная ячейка" xfId="120"/>
    <cellStyle name="Стиль 1" xfId="121"/>
    <cellStyle name="Стиль 1 2" xfId="122"/>
    <cellStyle name="Текст предупреждения" xfId="123"/>
    <cellStyle name="Comma" xfId="124"/>
    <cellStyle name="Comma [0]" xfId="125"/>
    <cellStyle name="Финансовый 7" xfId="126"/>
    <cellStyle name="Хороший"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AD1401"/>
  <sheetViews>
    <sheetView tabSelected="1" view="pageBreakPreview" zoomScale="55" zoomScaleSheetLayoutView="55" zoomScalePageLayoutView="0" workbookViewId="0" topLeftCell="J1391">
      <selection activeCell="J1397" sqref="J1397"/>
    </sheetView>
  </sheetViews>
  <sheetFormatPr defaultColWidth="9.00390625" defaultRowHeight="12.75"/>
  <cols>
    <col min="1" max="1" width="10.375" style="3" hidden="1" customWidth="1"/>
    <col min="2" max="2" width="5.875" style="3" hidden="1" customWidth="1"/>
    <col min="3" max="3" width="5.25390625" style="3" hidden="1" customWidth="1"/>
    <col min="4" max="4" width="8.00390625" style="3" hidden="1" customWidth="1"/>
    <col min="5" max="5" width="6.625" style="3" hidden="1" customWidth="1"/>
    <col min="6" max="6" width="7.25390625" style="3" hidden="1" customWidth="1"/>
    <col min="7" max="8" width="8.125" style="3" hidden="1" customWidth="1"/>
    <col min="9" max="9" width="18.125" style="3" hidden="1" customWidth="1"/>
    <col min="10" max="10" width="9.375" style="63" customWidth="1"/>
    <col min="11" max="11" width="37.125" style="3" customWidth="1"/>
    <col min="12" max="13" width="15.125" style="1" customWidth="1"/>
    <col min="14" max="14" width="16.125" style="1" customWidth="1"/>
    <col min="15" max="15" width="15.125" style="1" customWidth="1"/>
    <col min="16" max="16" width="16.375" style="1" customWidth="1"/>
    <col min="17" max="17" width="15.125" style="1" customWidth="1"/>
    <col min="18" max="18" width="16.125" style="1" customWidth="1"/>
    <col min="19" max="19" width="15.125" style="1" customWidth="1"/>
    <col min="20" max="20" width="17.375" style="1" customWidth="1"/>
    <col min="21" max="24" width="17.375" style="4" hidden="1" customWidth="1"/>
    <col min="25" max="25" width="248.125" style="69" customWidth="1"/>
    <col min="26" max="26" width="17.625" style="3" hidden="1" customWidth="1"/>
    <col min="27" max="27" width="14.625" style="3" hidden="1" customWidth="1"/>
    <col min="28" max="28" width="25.00390625" style="3" customWidth="1"/>
    <col min="29" max="29" width="11.375" style="3" bestFit="1" customWidth="1"/>
    <col min="30" max="31" width="17.375" style="3" customWidth="1"/>
    <col min="32" max="16384" width="9.125" style="3" customWidth="1"/>
  </cols>
  <sheetData>
    <row r="1" spans="10:25" ht="18.75">
      <c r="J1" s="59"/>
      <c r="K1" s="38"/>
      <c r="L1" s="39"/>
      <c r="M1" s="39"/>
      <c r="N1" s="39"/>
      <c r="O1" s="39"/>
      <c r="P1" s="39"/>
      <c r="Q1" s="39"/>
      <c r="R1" s="39"/>
      <c r="S1" s="39"/>
      <c r="T1" s="39"/>
      <c r="U1" s="40"/>
      <c r="V1" s="40"/>
      <c r="W1" s="40"/>
      <c r="X1" s="40"/>
      <c r="Y1" s="65" t="s">
        <v>4</v>
      </c>
    </row>
    <row r="2" spans="10:25" ht="41.25" customHeight="1">
      <c r="J2" s="212" t="s">
        <v>82</v>
      </c>
      <c r="K2" s="212"/>
      <c r="L2" s="212"/>
      <c r="M2" s="212"/>
      <c r="N2" s="212"/>
      <c r="O2" s="212"/>
      <c r="P2" s="212"/>
      <c r="Q2" s="212"/>
      <c r="R2" s="212"/>
      <c r="S2" s="212"/>
      <c r="T2" s="212"/>
      <c r="U2" s="212"/>
      <c r="V2" s="212"/>
      <c r="W2" s="212"/>
      <c r="X2" s="212"/>
      <c r="Y2" s="212"/>
    </row>
    <row r="3" spans="10:25" ht="23.25" customHeight="1">
      <c r="J3" s="205" t="s">
        <v>17</v>
      </c>
      <c r="K3" s="205"/>
      <c r="L3" s="205"/>
      <c r="M3" s="205"/>
      <c r="N3" s="205"/>
      <c r="O3" s="205"/>
      <c r="P3" s="205"/>
      <c r="Q3" s="205"/>
      <c r="R3" s="205"/>
      <c r="S3" s="205"/>
      <c r="T3" s="205"/>
      <c r="U3" s="205"/>
      <c r="V3" s="205"/>
      <c r="W3" s="205"/>
      <c r="X3" s="205"/>
      <c r="Y3" s="205"/>
    </row>
    <row r="4" spans="10:25" ht="20.25" customHeight="1">
      <c r="J4" s="206" t="s">
        <v>24</v>
      </c>
      <c r="K4" s="206"/>
      <c r="L4" s="206"/>
      <c r="M4" s="206"/>
      <c r="N4" s="206"/>
      <c r="O4" s="206"/>
      <c r="P4" s="206"/>
      <c r="Q4" s="206"/>
      <c r="R4" s="206"/>
      <c r="S4" s="206"/>
      <c r="T4" s="206"/>
      <c r="U4" s="206"/>
      <c r="V4" s="206"/>
      <c r="W4" s="206"/>
      <c r="X4" s="206"/>
      <c r="Y4" s="206"/>
    </row>
    <row r="5" spans="1:26" ht="78.75" customHeight="1">
      <c r="A5" s="2"/>
      <c r="B5" s="2"/>
      <c r="C5" s="2"/>
      <c r="D5" s="2"/>
      <c r="E5" s="2"/>
      <c r="F5" s="2"/>
      <c r="G5" s="2"/>
      <c r="H5" s="2"/>
      <c r="I5" s="2"/>
      <c r="J5" s="213" t="s">
        <v>3</v>
      </c>
      <c r="K5" s="213" t="s">
        <v>5</v>
      </c>
      <c r="L5" s="204" t="s">
        <v>83</v>
      </c>
      <c r="M5" s="204"/>
      <c r="N5" s="204"/>
      <c r="O5" s="204"/>
      <c r="P5" s="204"/>
      <c r="Q5" s="204"/>
      <c r="R5" s="204" t="s">
        <v>13</v>
      </c>
      <c r="S5" s="204"/>
      <c r="T5" s="204"/>
      <c r="U5" s="64"/>
      <c r="V5" s="64"/>
      <c r="W5" s="64"/>
      <c r="X5" s="64"/>
      <c r="Y5" s="207" t="s">
        <v>84</v>
      </c>
      <c r="Z5" s="12"/>
    </row>
    <row r="6" spans="1:26" ht="39.75" customHeight="1">
      <c r="A6" s="2"/>
      <c r="B6" s="2"/>
      <c r="C6" s="2"/>
      <c r="D6" s="2"/>
      <c r="E6" s="2"/>
      <c r="F6" s="2"/>
      <c r="G6" s="2"/>
      <c r="H6" s="2"/>
      <c r="I6" s="2"/>
      <c r="J6" s="213"/>
      <c r="K6" s="213"/>
      <c r="L6" s="204" t="s">
        <v>6</v>
      </c>
      <c r="M6" s="204"/>
      <c r="N6" s="204" t="s">
        <v>7</v>
      </c>
      <c r="O6" s="204"/>
      <c r="P6" s="204" t="s">
        <v>8</v>
      </c>
      <c r="Q6" s="204"/>
      <c r="R6" s="204" t="s">
        <v>9</v>
      </c>
      <c r="S6" s="204"/>
      <c r="T6" s="204" t="s">
        <v>25</v>
      </c>
      <c r="U6" s="64"/>
      <c r="V6" s="64"/>
      <c r="W6" s="64"/>
      <c r="X6" s="64"/>
      <c r="Y6" s="208"/>
      <c r="Z6" s="12"/>
    </row>
    <row r="7" spans="1:26" ht="78.75" customHeight="1">
      <c r="A7" s="2"/>
      <c r="B7" s="2"/>
      <c r="C7" s="2"/>
      <c r="D7" s="2"/>
      <c r="E7" s="2"/>
      <c r="F7" s="2"/>
      <c r="G7" s="2"/>
      <c r="H7" s="2"/>
      <c r="I7" s="2"/>
      <c r="J7" s="213"/>
      <c r="K7" s="213"/>
      <c r="L7" s="41" t="s">
        <v>89</v>
      </c>
      <c r="M7" s="41" t="s">
        <v>85</v>
      </c>
      <c r="N7" s="41" t="s">
        <v>91</v>
      </c>
      <c r="O7" s="41" t="s">
        <v>86</v>
      </c>
      <c r="P7" s="41" t="s">
        <v>91</v>
      </c>
      <c r="Q7" s="41" t="s">
        <v>87</v>
      </c>
      <c r="R7" s="41" t="s">
        <v>90</v>
      </c>
      <c r="S7" s="41" t="s">
        <v>88</v>
      </c>
      <c r="T7" s="204"/>
      <c r="U7" s="64"/>
      <c r="V7" s="64"/>
      <c r="W7" s="64"/>
      <c r="X7" s="64"/>
      <c r="Y7" s="209"/>
      <c r="Z7" s="12"/>
    </row>
    <row r="8" spans="10:26" s="30" customFormat="1" ht="12.75">
      <c r="J8" s="60">
        <v>1</v>
      </c>
      <c r="K8" s="34">
        <v>2</v>
      </c>
      <c r="L8" s="34">
        <v>3</v>
      </c>
      <c r="M8" s="34">
        <v>4</v>
      </c>
      <c r="N8" s="34">
        <v>5</v>
      </c>
      <c r="O8" s="34">
        <v>6</v>
      </c>
      <c r="P8" s="34">
        <v>7</v>
      </c>
      <c r="Q8" s="34">
        <v>8</v>
      </c>
      <c r="R8" s="34">
        <v>9</v>
      </c>
      <c r="S8" s="34">
        <v>10</v>
      </c>
      <c r="T8" s="34">
        <v>11</v>
      </c>
      <c r="U8" s="35"/>
      <c r="V8" s="35"/>
      <c r="W8" s="35"/>
      <c r="X8" s="35"/>
      <c r="Y8" s="66"/>
      <c r="Z8" s="31"/>
    </row>
    <row r="9" spans="10:29" ht="12.75">
      <c r="J9" s="13" t="s">
        <v>1</v>
      </c>
      <c r="K9" s="14" t="s">
        <v>10</v>
      </c>
      <c r="L9" s="192">
        <f>L11+L13+L15</f>
        <v>200922547.89999998</v>
      </c>
      <c r="M9" s="192">
        <f>M11+M13+M15</f>
        <v>11672484.300000003</v>
      </c>
      <c r="N9" s="192">
        <f>N18+N26+N1139+N1202+N1372+N1378</f>
        <v>2314487.4999999995</v>
      </c>
      <c r="O9" s="192">
        <f>O18+O26+O1139+O1202+O1372+O1378</f>
        <v>13486.3</v>
      </c>
      <c r="P9" s="192">
        <f>P18+P26+P1139+P1202+P1372+P1378</f>
        <v>21930800</v>
      </c>
      <c r="Q9" s="192">
        <f>Q18+Q26+Q1139+Q1202+Q1372+Q1378</f>
        <v>1254030</v>
      </c>
      <c r="R9" s="192">
        <f>L9+N9+P9</f>
        <v>225167835.39999998</v>
      </c>
      <c r="S9" s="192">
        <f>M9+O9+Q9</f>
        <v>12940000.600000003</v>
      </c>
      <c r="T9" s="192">
        <f>T18+T26+T1139+T1202+T1378+T1372</f>
        <v>8876815.600000001</v>
      </c>
      <c r="U9" s="15"/>
      <c r="V9" s="15"/>
      <c r="W9" s="15"/>
      <c r="X9" s="15"/>
      <c r="Y9" s="67">
        <f>T9/R9</f>
        <v>0.03942310669830244</v>
      </c>
      <c r="Z9" s="12"/>
      <c r="AC9" s="4"/>
    </row>
    <row r="10" spans="10:26" ht="12.75">
      <c r="J10" s="13"/>
      <c r="K10" s="14" t="s">
        <v>0</v>
      </c>
      <c r="L10" s="192"/>
      <c r="M10" s="192"/>
      <c r="N10" s="192"/>
      <c r="O10" s="192"/>
      <c r="P10" s="192"/>
      <c r="Q10" s="192"/>
      <c r="R10" s="192"/>
      <c r="S10" s="193"/>
      <c r="T10" s="193"/>
      <c r="U10" s="16"/>
      <c r="V10" s="16"/>
      <c r="W10" s="16"/>
      <c r="X10" s="16"/>
      <c r="Y10" s="49"/>
      <c r="Z10" s="12"/>
    </row>
    <row r="11" spans="10:26" ht="12.75">
      <c r="J11" s="13" t="s">
        <v>2</v>
      </c>
      <c r="K11" s="14" t="s">
        <v>11</v>
      </c>
      <c r="L11" s="192">
        <f>L20+L28+L1141+L1204+L1374+L1380</f>
        <v>194788669.6</v>
      </c>
      <c r="M11" s="192">
        <f>M20+M28+M1141+M1204+M1374+M1380</f>
        <v>11661602.000000002</v>
      </c>
      <c r="N11" s="192">
        <f>N20+N28+N1141+N1204+N1374+N1380</f>
        <v>0</v>
      </c>
      <c r="O11" s="192">
        <f>O20+O28+O1141+O1204+O1374+O1380</f>
        <v>0</v>
      </c>
      <c r="P11" s="192">
        <f>P20+P28+P1141+P1204+P1374+P1380</f>
        <v>0</v>
      </c>
      <c r="Q11" s="192">
        <v>0</v>
      </c>
      <c r="R11" s="192">
        <f>L11</f>
        <v>194788669.6</v>
      </c>
      <c r="S11" s="192">
        <f>M11</f>
        <v>11661602.000000002</v>
      </c>
      <c r="T11" s="192">
        <f>T28+T1141+T1204+T1375+T1380</f>
        <v>8162805.000000003</v>
      </c>
      <c r="U11" s="15"/>
      <c r="V11" s="15"/>
      <c r="W11" s="15"/>
      <c r="X11" s="15"/>
      <c r="Y11" s="67">
        <f>T11/R11</f>
        <v>0.04190595385636333</v>
      </c>
      <c r="Z11" s="12"/>
    </row>
    <row r="12" spans="10:26" ht="12.75">
      <c r="J12" s="13"/>
      <c r="K12" s="14"/>
      <c r="L12" s="192"/>
      <c r="M12" s="192"/>
      <c r="N12" s="192"/>
      <c r="O12" s="192"/>
      <c r="P12" s="192"/>
      <c r="Q12" s="192"/>
      <c r="R12" s="192"/>
      <c r="S12" s="193"/>
      <c r="T12" s="193"/>
      <c r="U12" s="16"/>
      <c r="V12" s="16"/>
      <c r="W12" s="16"/>
      <c r="X12" s="16"/>
      <c r="Y12" s="49"/>
      <c r="Z12" s="12"/>
    </row>
    <row r="13" spans="10:26" ht="25.5">
      <c r="J13" s="13" t="s">
        <v>12</v>
      </c>
      <c r="K13" s="14" t="s">
        <v>14</v>
      </c>
      <c r="L13" s="192">
        <f>L22+L1114+L1190</f>
        <v>153101.7</v>
      </c>
      <c r="M13" s="192">
        <f>M22+M1114+M1190</f>
        <v>0</v>
      </c>
      <c r="N13" s="192">
        <v>0</v>
      </c>
      <c r="O13" s="192">
        <v>0</v>
      </c>
      <c r="P13" s="192">
        <v>0</v>
      </c>
      <c r="Q13" s="192">
        <v>0</v>
      </c>
      <c r="R13" s="192">
        <f>L13</f>
        <v>153101.7</v>
      </c>
      <c r="S13" s="192">
        <f>M13</f>
        <v>0</v>
      </c>
      <c r="T13" s="192">
        <f>N13</f>
        <v>0</v>
      </c>
      <c r="U13" s="15"/>
      <c r="V13" s="15"/>
      <c r="W13" s="15"/>
      <c r="X13" s="15"/>
      <c r="Y13" s="49"/>
      <c r="Z13" s="12"/>
    </row>
    <row r="14" spans="10:26" ht="12.75">
      <c r="J14" s="13"/>
      <c r="K14" s="14"/>
      <c r="L14" s="192"/>
      <c r="M14" s="192"/>
      <c r="N14" s="192"/>
      <c r="O14" s="192"/>
      <c r="P14" s="192"/>
      <c r="Q14" s="192"/>
      <c r="R14" s="192"/>
      <c r="S14" s="193"/>
      <c r="T14" s="193"/>
      <c r="U14" s="16"/>
      <c r="V14" s="16"/>
      <c r="W14" s="16"/>
      <c r="X14" s="16"/>
      <c r="Y14" s="49"/>
      <c r="Z14" s="12"/>
    </row>
    <row r="15" spans="10:26" ht="25.5">
      <c r="J15" s="13" t="s">
        <v>16</v>
      </c>
      <c r="K15" s="14" t="s">
        <v>15</v>
      </c>
      <c r="L15" s="192">
        <f>L1115+L1196</f>
        <v>5980776.6</v>
      </c>
      <c r="M15" s="192">
        <f>M1115+M1196</f>
        <v>10882.300000000001</v>
      </c>
      <c r="N15" s="192">
        <v>0</v>
      </c>
      <c r="O15" s="192">
        <v>0</v>
      </c>
      <c r="P15" s="192">
        <v>0</v>
      </c>
      <c r="Q15" s="192">
        <v>0</v>
      </c>
      <c r="R15" s="192">
        <f>L15+N15</f>
        <v>5980776.6</v>
      </c>
      <c r="S15" s="192">
        <f>M15</f>
        <v>10882.300000000001</v>
      </c>
      <c r="T15" s="192">
        <f>M15</f>
        <v>10882.300000000001</v>
      </c>
      <c r="U15" s="15"/>
      <c r="V15" s="15"/>
      <c r="W15" s="15"/>
      <c r="X15" s="15"/>
      <c r="Y15" s="68"/>
      <c r="Z15" s="12"/>
    </row>
    <row r="16" spans="10:26" ht="12.75">
      <c r="J16" s="17"/>
      <c r="K16" s="10"/>
      <c r="L16" s="194"/>
      <c r="M16" s="194"/>
      <c r="N16" s="194"/>
      <c r="O16" s="194"/>
      <c r="P16" s="194"/>
      <c r="Q16" s="194"/>
      <c r="R16" s="194"/>
      <c r="S16" s="195"/>
      <c r="T16" s="195"/>
      <c r="U16" s="19"/>
      <c r="V16" s="19"/>
      <c r="W16" s="19"/>
      <c r="X16" s="19"/>
      <c r="Y16" s="49"/>
      <c r="Z16" s="12"/>
    </row>
    <row r="17" spans="10:26" s="83" customFormat="1" ht="25.5">
      <c r="J17" s="13"/>
      <c r="K17" s="47" t="s">
        <v>92</v>
      </c>
      <c r="L17" s="192"/>
      <c r="M17" s="192"/>
      <c r="N17" s="192"/>
      <c r="O17" s="192"/>
      <c r="P17" s="192"/>
      <c r="Q17" s="192"/>
      <c r="R17" s="192"/>
      <c r="S17" s="193"/>
      <c r="T17" s="193"/>
      <c r="U17" s="47"/>
      <c r="V17" s="16"/>
      <c r="W17" s="16"/>
      <c r="X17" s="16"/>
      <c r="Y17" s="47"/>
      <c r="Z17" s="82"/>
    </row>
    <row r="18" spans="10:26" ht="12.75">
      <c r="J18" s="13" t="s">
        <v>1</v>
      </c>
      <c r="K18" s="14" t="s">
        <v>10</v>
      </c>
      <c r="L18" s="192">
        <f>L20+L22+L23</f>
        <v>1951032</v>
      </c>
      <c r="M18" s="192">
        <f aca="true" t="shared" si="0" ref="M18:T18">M20+M22+M23</f>
        <v>0</v>
      </c>
      <c r="N18" s="192">
        <f t="shared" si="0"/>
        <v>0</v>
      </c>
      <c r="O18" s="192">
        <f t="shared" si="0"/>
        <v>0</v>
      </c>
      <c r="P18" s="192">
        <f t="shared" si="0"/>
        <v>0</v>
      </c>
      <c r="Q18" s="192">
        <f t="shared" si="0"/>
        <v>0</v>
      </c>
      <c r="R18" s="192">
        <f t="shared" si="0"/>
        <v>1951032</v>
      </c>
      <c r="S18" s="192">
        <f t="shared" si="0"/>
        <v>0</v>
      </c>
      <c r="T18" s="192">
        <f t="shared" si="0"/>
        <v>0</v>
      </c>
      <c r="U18" s="12"/>
      <c r="V18" s="12"/>
      <c r="W18" s="12"/>
      <c r="X18" s="12"/>
      <c r="Y18" s="49"/>
      <c r="Z18" s="12"/>
    </row>
    <row r="19" spans="10:26" ht="12.75">
      <c r="J19" s="13"/>
      <c r="K19" s="14" t="s">
        <v>0</v>
      </c>
      <c r="L19" s="192"/>
      <c r="M19" s="192"/>
      <c r="N19" s="192"/>
      <c r="O19" s="192"/>
      <c r="P19" s="192"/>
      <c r="Q19" s="192"/>
      <c r="R19" s="192"/>
      <c r="S19" s="192"/>
      <c r="T19" s="194"/>
      <c r="U19" s="8">
        <v>0</v>
      </c>
      <c r="V19" s="8">
        <v>0</v>
      </c>
      <c r="W19" s="8">
        <v>0</v>
      </c>
      <c r="X19" s="8">
        <v>0</v>
      </c>
      <c r="Y19" s="49"/>
      <c r="Z19" s="12"/>
    </row>
    <row r="20" spans="10:26" ht="12.75">
      <c r="J20" s="13" t="s">
        <v>2</v>
      </c>
      <c r="K20" s="14" t="s">
        <v>11</v>
      </c>
      <c r="L20" s="192">
        <f>L21</f>
        <v>1951032</v>
      </c>
      <c r="M20" s="192">
        <f aca="true" t="shared" si="1" ref="M20:T20">M21</f>
        <v>0</v>
      </c>
      <c r="N20" s="192">
        <f t="shared" si="1"/>
        <v>0</v>
      </c>
      <c r="O20" s="192">
        <f t="shared" si="1"/>
        <v>0</v>
      </c>
      <c r="P20" s="192">
        <f t="shared" si="1"/>
        <v>0</v>
      </c>
      <c r="Q20" s="192">
        <f t="shared" si="1"/>
        <v>0</v>
      </c>
      <c r="R20" s="192">
        <f t="shared" si="1"/>
        <v>1951032</v>
      </c>
      <c r="S20" s="192">
        <f t="shared" si="1"/>
        <v>0</v>
      </c>
      <c r="T20" s="192">
        <f t="shared" si="1"/>
        <v>0</v>
      </c>
      <c r="U20" s="15"/>
      <c r="V20" s="15"/>
      <c r="W20" s="15"/>
      <c r="X20" s="15"/>
      <c r="Y20" s="49"/>
      <c r="Z20" s="12"/>
    </row>
    <row r="21" spans="10:26" ht="51">
      <c r="J21" s="21" t="s">
        <v>103</v>
      </c>
      <c r="K21" s="10" t="s">
        <v>311</v>
      </c>
      <c r="L21" s="194">
        <v>1951032</v>
      </c>
      <c r="M21" s="194">
        <v>0</v>
      </c>
      <c r="N21" s="194">
        <v>0</v>
      </c>
      <c r="O21" s="194">
        <v>0</v>
      </c>
      <c r="P21" s="194">
        <v>0</v>
      </c>
      <c r="Q21" s="194">
        <v>0</v>
      </c>
      <c r="R21" s="194">
        <f>L21</f>
        <v>1951032</v>
      </c>
      <c r="S21" s="96">
        <v>0</v>
      </c>
      <c r="T21" s="96">
        <v>0</v>
      </c>
      <c r="U21" s="15"/>
      <c r="V21" s="15"/>
      <c r="W21" s="15"/>
      <c r="X21" s="15"/>
      <c r="Y21" s="49" t="s">
        <v>312</v>
      </c>
      <c r="Z21" s="12"/>
    </row>
    <row r="22" spans="10:26" s="83" customFormat="1" ht="25.5">
      <c r="J22" s="13">
        <v>3</v>
      </c>
      <c r="K22" s="14" t="s">
        <v>19</v>
      </c>
      <c r="L22" s="192">
        <v>0</v>
      </c>
      <c r="M22" s="192">
        <v>0</v>
      </c>
      <c r="N22" s="192">
        <v>0</v>
      </c>
      <c r="O22" s="192">
        <v>0</v>
      </c>
      <c r="P22" s="192">
        <v>0</v>
      </c>
      <c r="Q22" s="192">
        <v>0</v>
      </c>
      <c r="R22" s="192">
        <f>L22+N22+P22</f>
        <v>0</v>
      </c>
      <c r="S22" s="192">
        <f>M22+O22+Q22</f>
        <v>0</v>
      </c>
      <c r="T22" s="193">
        <v>0</v>
      </c>
      <c r="U22" s="16"/>
      <c r="V22" s="16"/>
      <c r="W22" s="16"/>
      <c r="X22" s="16"/>
      <c r="Y22" s="49"/>
      <c r="Z22" s="82"/>
    </row>
    <row r="23" spans="10:26" s="83" customFormat="1" ht="12.75">
      <c r="J23" s="13">
        <v>4</v>
      </c>
      <c r="K23" s="14" t="s">
        <v>20</v>
      </c>
      <c r="L23" s="192">
        <v>0</v>
      </c>
      <c r="M23" s="192">
        <v>0</v>
      </c>
      <c r="N23" s="192">
        <v>0</v>
      </c>
      <c r="O23" s="192">
        <v>0</v>
      </c>
      <c r="P23" s="192">
        <v>0</v>
      </c>
      <c r="Q23" s="192">
        <v>0</v>
      </c>
      <c r="R23" s="192">
        <f>L23+N23+P23</f>
        <v>0</v>
      </c>
      <c r="S23" s="192">
        <f>M23+O23+Q23</f>
        <v>0</v>
      </c>
      <c r="T23" s="193">
        <v>0</v>
      </c>
      <c r="U23" s="16"/>
      <c r="V23" s="16"/>
      <c r="W23" s="16"/>
      <c r="X23" s="16"/>
      <c r="Y23" s="49"/>
      <c r="Z23" s="82"/>
    </row>
    <row r="24" spans="10:26" s="83" customFormat="1" ht="12.75">
      <c r="J24" s="17"/>
      <c r="K24" s="49"/>
      <c r="L24" s="194"/>
      <c r="M24" s="194"/>
      <c r="N24" s="194"/>
      <c r="O24" s="194"/>
      <c r="P24" s="194"/>
      <c r="Q24" s="194"/>
      <c r="R24" s="194"/>
      <c r="S24" s="194"/>
      <c r="T24" s="194"/>
      <c r="U24" s="84"/>
      <c r="V24" s="15"/>
      <c r="W24" s="15"/>
      <c r="X24" s="15"/>
      <c r="Y24" s="85"/>
      <c r="Z24" s="82"/>
    </row>
    <row r="25" spans="10:26" ht="25.5">
      <c r="J25" s="86"/>
      <c r="K25" s="14" t="s">
        <v>93</v>
      </c>
      <c r="L25" s="192"/>
      <c r="M25" s="192"/>
      <c r="N25" s="192"/>
      <c r="O25" s="192"/>
      <c r="P25" s="192"/>
      <c r="Q25" s="192"/>
      <c r="R25" s="192"/>
      <c r="S25" s="192"/>
      <c r="T25" s="193"/>
      <c r="U25" s="16"/>
      <c r="V25" s="16"/>
      <c r="W25" s="16"/>
      <c r="X25" s="16"/>
      <c r="Y25" s="84"/>
      <c r="Z25" s="12"/>
    </row>
    <row r="26" spans="10:26" ht="12.75">
      <c r="J26" s="13" t="s">
        <v>1</v>
      </c>
      <c r="K26" s="14" t="s">
        <v>10</v>
      </c>
      <c r="L26" s="192">
        <f aca="true" t="shared" si="2" ref="L26:T26">L28+L1114+L1115</f>
        <v>118809036.79999998</v>
      </c>
      <c r="M26" s="192">
        <f t="shared" si="2"/>
        <v>6653068.500000001</v>
      </c>
      <c r="N26" s="192">
        <f t="shared" si="2"/>
        <v>2065884.0999999994</v>
      </c>
      <c r="O26" s="192">
        <f t="shared" si="2"/>
        <v>13486.3</v>
      </c>
      <c r="P26" s="192">
        <f t="shared" si="2"/>
        <v>0</v>
      </c>
      <c r="Q26" s="192">
        <f t="shared" si="2"/>
        <v>0</v>
      </c>
      <c r="R26" s="192">
        <f t="shared" si="2"/>
        <v>120874920.89999999</v>
      </c>
      <c r="S26" s="192">
        <f t="shared" si="2"/>
        <v>6666554.800000001</v>
      </c>
      <c r="T26" s="192">
        <f t="shared" si="2"/>
        <v>5575950.200000002</v>
      </c>
      <c r="U26" s="12"/>
      <c r="V26" s="12"/>
      <c r="W26" s="12"/>
      <c r="X26" s="12"/>
      <c r="Y26" s="87" t="str">
        <f>"Выполнение годового задания "&amp;ROUND(T26/R26*100,1)&amp;" %. "</f>
        <v>Выполнение годового задания 4,6 %. </v>
      </c>
      <c r="Z26" s="12"/>
    </row>
    <row r="27" spans="10:26" ht="12.75">
      <c r="J27" s="88"/>
      <c r="K27" s="89" t="s">
        <v>0</v>
      </c>
      <c r="L27" s="196"/>
      <c r="M27" s="196"/>
      <c r="N27" s="196"/>
      <c r="O27" s="196"/>
      <c r="P27" s="196"/>
      <c r="Q27" s="196"/>
      <c r="R27" s="196"/>
      <c r="S27" s="196"/>
      <c r="T27" s="197"/>
      <c r="U27" s="58">
        <v>0</v>
      </c>
      <c r="V27" s="58">
        <v>0</v>
      </c>
      <c r="W27" s="58">
        <v>0</v>
      </c>
      <c r="X27" s="58">
        <v>0</v>
      </c>
      <c r="Y27" s="57"/>
      <c r="Z27" s="12"/>
    </row>
    <row r="28" spans="10:26" ht="38.25">
      <c r="J28" s="86" t="s">
        <v>313</v>
      </c>
      <c r="K28" s="14" t="s">
        <v>11</v>
      </c>
      <c r="L28" s="193">
        <f>SUM(L30:L1112)/2</f>
        <v>113228260.19999999</v>
      </c>
      <c r="M28" s="193">
        <f aca="true" t="shared" si="3" ref="M28:T28">SUM(M30:M1112)/2</f>
        <v>6642186.200000001</v>
      </c>
      <c r="N28" s="193">
        <f t="shared" si="3"/>
        <v>0</v>
      </c>
      <c r="O28" s="193">
        <f t="shared" si="3"/>
        <v>0</v>
      </c>
      <c r="P28" s="193">
        <f t="shared" si="3"/>
        <v>0</v>
      </c>
      <c r="Q28" s="193">
        <f t="shared" si="3"/>
        <v>0</v>
      </c>
      <c r="R28" s="193">
        <f t="shared" si="3"/>
        <v>113228260.19999999</v>
      </c>
      <c r="S28" s="193">
        <f t="shared" si="3"/>
        <v>6642186.200000001</v>
      </c>
      <c r="T28" s="193">
        <f t="shared" si="3"/>
        <v>5551581.600000002</v>
      </c>
      <c r="U28" s="87" t="str">
        <f>"Выполнение годового задания "&amp;ROUND(T28/R28*100,1)&amp;" %. "</f>
        <v>Выполнение годового задания 4,9 %. </v>
      </c>
      <c r="V28" s="15"/>
      <c r="W28" s="15"/>
      <c r="X28" s="15"/>
      <c r="Y28" s="87" t="str">
        <f>"Выполнение годового задания "&amp;ROUND(T28/R28*100,1)&amp;" %. "</f>
        <v>Выполнение годового задания 4,9 %. </v>
      </c>
      <c r="Z28" s="90"/>
    </row>
    <row r="29" spans="10:26" ht="12.75">
      <c r="J29" s="86"/>
      <c r="K29" s="47" t="s">
        <v>0</v>
      </c>
      <c r="L29" s="193"/>
      <c r="M29" s="193"/>
      <c r="N29" s="193"/>
      <c r="O29" s="193"/>
      <c r="P29" s="193"/>
      <c r="Q29" s="193"/>
      <c r="R29" s="193"/>
      <c r="S29" s="193"/>
      <c r="T29" s="193"/>
      <c r="U29" s="91"/>
      <c r="V29" s="15"/>
      <c r="W29" s="15"/>
      <c r="X29" s="15"/>
      <c r="Y29" s="87"/>
      <c r="Z29" s="90"/>
    </row>
    <row r="30" spans="10:26" ht="51">
      <c r="J30" s="71"/>
      <c r="K30" s="92" t="s">
        <v>314</v>
      </c>
      <c r="L30" s="198">
        <f>SUM(L31:L37)</f>
        <v>1065000</v>
      </c>
      <c r="M30" s="198">
        <f aca="true" t="shared" si="4" ref="M30:T30">SUM(M31:M37)</f>
        <v>0</v>
      </c>
      <c r="N30" s="198">
        <f t="shared" si="4"/>
        <v>0</v>
      </c>
      <c r="O30" s="198">
        <f t="shared" si="4"/>
        <v>0</v>
      </c>
      <c r="P30" s="198">
        <f t="shared" si="4"/>
        <v>0</v>
      </c>
      <c r="Q30" s="198">
        <f t="shared" si="4"/>
        <v>0</v>
      </c>
      <c r="R30" s="198">
        <f t="shared" si="4"/>
        <v>1065000</v>
      </c>
      <c r="S30" s="198">
        <f t="shared" si="4"/>
        <v>0</v>
      </c>
      <c r="T30" s="198">
        <f t="shared" si="4"/>
        <v>0</v>
      </c>
      <c r="U30" s="10"/>
      <c r="V30" s="15"/>
      <c r="W30" s="15"/>
      <c r="X30" s="15"/>
      <c r="Y30" s="49"/>
      <c r="Z30" s="90"/>
    </row>
    <row r="31" spans="10:26" ht="63.75">
      <c r="J31" s="71"/>
      <c r="K31" s="92" t="s">
        <v>315</v>
      </c>
      <c r="L31" s="198"/>
      <c r="M31" s="195"/>
      <c r="N31" s="195"/>
      <c r="O31" s="195"/>
      <c r="P31" s="195"/>
      <c r="Q31" s="195"/>
      <c r="R31" s="195"/>
      <c r="S31" s="195"/>
      <c r="T31" s="195"/>
      <c r="U31" s="10"/>
      <c r="V31" s="15"/>
      <c r="W31" s="15"/>
      <c r="X31" s="15"/>
      <c r="Y31" s="49"/>
      <c r="Z31" s="90"/>
    </row>
    <row r="32" spans="10:26" ht="89.25">
      <c r="J32" s="71" t="s">
        <v>316</v>
      </c>
      <c r="K32" s="92" t="s">
        <v>317</v>
      </c>
      <c r="L32" s="198"/>
      <c r="M32" s="195"/>
      <c r="N32" s="195"/>
      <c r="O32" s="195"/>
      <c r="P32" s="195"/>
      <c r="Q32" s="195"/>
      <c r="R32" s="195"/>
      <c r="S32" s="195"/>
      <c r="T32" s="195"/>
      <c r="U32" s="10"/>
      <c r="V32" s="15"/>
      <c r="W32" s="15"/>
      <c r="X32" s="15"/>
      <c r="Y32" s="49"/>
      <c r="Z32" s="90"/>
    </row>
    <row r="33" spans="10:26" ht="409.5">
      <c r="J33" s="71"/>
      <c r="K33" s="92" t="s">
        <v>318</v>
      </c>
      <c r="L33" s="198">
        <v>1000000</v>
      </c>
      <c r="M33" s="195">
        <v>0</v>
      </c>
      <c r="N33" s="195">
        <v>0</v>
      </c>
      <c r="O33" s="195">
        <v>0</v>
      </c>
      <c r="P33" s="195">
        <v>0</v>
      </c>
      <c r="Q33" s="195">
        <v>0</v>
      </c>
      <c r="R33" s="195">
        <f>L33+N33+P33</f>
        <v>1000000</v>
      </c>
      <c r="S33" s="195">
        <f>M33+O33+Q33</f>
        <v>0</v>
      </c>
      <c r="T33" s="195">
        <v>0</v>
      </c>
      <c r="U33" s="10" t="s">
        <v>319</v>
      </c>
      <c r="V33" s="15"/>
      <c r="W33" s="15"/>
      <c r="X33" s="15"/>
      <c r="Y33" s="49" t="s">
        <v>319</v>
      </c>
      <c r="Z33" s="90"/>
    </row>
    <row r="34" spans="10:26" ht="12.75">
      <c r="J34" s="71"/>
      <c r="K34" s="70"/>
      <c r="L34" s="198"/>
      <c r="M34" s="195"/>
      <c r="N34" s="195"/>
      <c r="O34" s="195"/>
      <c r="P34" s="195"/>
      <c r="Q34" s="195"/>
      <c r="R34" s="195"/>
      <c r="S34" s="195"/>
      <c r="T34" s="195"/>
      <c r="U34" s="10"/>
      <c r="V34" s="15"/>
      <c r="W34" s="15"/>
      <c r="X34" s="15"/>
      <c r="Y34" s="49"/>
      <c r="Z34" s="90"/>
    </row>
    <row r="35" spans="10:26" ht="89.25">
      <c r="J35" s="71" t="s">
        <v>320</v>
      </c>
      <c r="K35" s="92" t="s">
        <v>321</v>
      </c>
      <c r="L35" s="198"/>
      <c r="M35" s="195"/>
      <c r="N35" s="195"/>
      <c r="O35" s="195"/>
      <c r="P35" s="195"/>
      <c r="Q35" s="195"/>
      <c r="R35" s="195"/>
      <c r="S35" s="195"/>
      <c r="T35" s="195"/>
      <c r="U35" s="10"/>
      <c r="V35" s="15"/>
      <c r="W35" s="15"/>
      <c r="X35" s="15"/>
      <c r="Y35" s="49"/>
      <c r="Z35" s="90"/>
    </row>
    <row r="36" spans="10:26" ht="204">
      <c r="J36" s="71"/>
      <c r="K36" s="92" t="s">
        <v>199</v>
      </c>
      <c r="L36" s="198">
        <v>65000</v>
      </c>
      <c r="M36" s="195">
        <v>0</v>
      </c>
      <c r="N36" s="195">
        <v>0</v>
      </c>
      <c r="O36" s="195">
        <v>0</v>
      </c>
      <c r="P36" s="195">
        <v>0</v>
      </c>
      <c r="Q36" s="195">
        <v>0</v>
      </c>
      <c r="R36" s="195">
        <f>L36+N36+P36</f>
        <v>65000</v>
      </c>
      <c r="S36" s="195">
        <f>M36+O36+Q36</f>
        <v>0</v>
      </c>
      <c r="T36" s="195">
        <v>0</v>
      </c>
      <c r="U36" s="10" t="s">
        <v>322</v>
      </c>
      <c r="V36" s="15"/>
      <c r="W36" s="15"/>
      <c r="X36" s="15"/>
      <c r="Y36" s="49" t="s">
        <v>322</v>
      </c>
      <c r="Z36" s="90"/>
    </row>
    <row r="37" spans="10:26" ht="12.75">
      <c r="J37" s="71"/>
      <c r="K37" s="70"/>
      <c r="L37" s="198"/>
      <c r="M37" s="195"/>
      <c r="N37" s="195"/>
      <c r="O37" s="195"/>
      <c r="P37" s="195"/>
      <c r="Q37" s="195"/>
      <c r="R37" s="195"/>
      <c r="S37" s="195"/>
      <c r="T37" s="195"/>
      <c r="U37" s="10"/>
      <c r="V37" s="15"/>
      <c r="W37" s="15"/>
      <c r="X37" s="15"/>
      <c r="Y37" s="49"/>
      <c r="Z37" s="90"/>
    </row>
    <row r="38" spans="10:26" ht="51">
      <c r="J38" s="71"/>
      <c r="K38" s="92" t="s">
        <v>323</v>
      </c>
      <c r="L38" s="198">
        <f>SUM(L39:L46)</f>
        <v>1686919.2999999998</v>
      </c>
      <c r="M38" s="198">
        <f aca="true" t="shared" si="5" ref="M38:T38">SUM(M39:M46)</f>
        <v>318834.1</v>
      </c>
      <c r="N38" s="198">
        <f t="shared" si="5"/>
        <v>0</v>
      </c>
      <c r="O38" s="198">
        <f t="shared" si="5"/>
        <v>0</v>
      </c>
      <c r="P38" s="198">
        <f t="shared" si="5"/>
        <v>0</v>
      </c>
      <c r="Q38" s="198">
        <f t="shared" si="5"/>
        <v>0</v>
      </c>
      <c r="R38" s="198">
        <f t="shared" si="5"/>
        <v>1686919.2999999998</v>
      </c>
      <c r="S38" s="198">
        <f t="shared" si="5"/>
        <v>318834.1</v>
      </c>
      <c r="T38" s="198">
        <f t="shared" si="5"/>
        <v>318834.1</v>
      </c>
      <c r="U38" s="10"/>
      <c r="V38" s="15"/>
      <c r="W38" s="15"/>
      <c r="X38" s="15"/>
      <c r="Y38" s="49"/>
      <c r="Z38" s="90"/>
    </row>
    <row r="39" spans="10:26" ht="63.75">
      <c r="J39" s="71"/>
      <c r="K39" s="92" t="s">
        <v>324</v>
      </c>
      <c r="L39" s="198"/>
      <c r="M39" s="195"/>
      <c r="N39" s="195"/>
      <c r="O39" s="195"/>
      <c r="P39" s="195"/>
      <c r="Q39" s="195"/>
      <c r="R39" s="195"/>
      <c r="S39" s="195"/>
      <c r="T39" s="195"/>
      <c r="U39" s="10"/>
      <c r="V39" s="15"/>
      <c r="W39" s="15"/>
      <c r="X39" s="15"/>
      <c r="Y39" s="49"/>
      <c r="Z39" s="90"/>
    </row>
    <row r="40" spans="10:26" ht="63.75">
      <c r="J40" s="71" t="s">
        <v>161</v>
      </c>
      <c r="K40" s="92" t="s">
        <v>325</v>
      </c>
      <c r="L40" s="198"/>
      <c r="M40" s="195"/>
      <c r="N40" s="195"/>
      <c r="O40" s="195"/>
      <c r="P40" s="195"/>
      <c r="Q40" s="195"/>
      <c r="R40" s="195"/>
      <c r="S40" s="195"/>
      <c r="T40" s="195"/>
      <c r="U40" s="10"/>
      <c r="V40" s="15"/>
      <c r="W40" s="15"/>
      <c r="X40" s="15"/>
      <c r="Y40" s="49"/>
      <c r="Z40" s="90"/>
    </row>
    <row r="41" spans="10:26" ht="89.25">
      <c r="J41" s="71"/>
      <c r="K41" s="92" t="s">
        <v>199</v>
      </c>
      <c r="L41" s="198">
        <v>93764.4</v>
      </c>
      <c r="M41" s="195">
        <v>0</v>
      </c>
      <c r="N41" s="195">
        <v>0</v>
      </c>
      <c r="O41" s="195">
        <v>0</v>
      </c>
      <c r="P41" s="195">
        <v>0</v>
      </c>
      <c r="Q41" s="195">
        <v>0</v>
      </c>
      <c r="R41" s="195">
        <f>L41+N41+P41</f>
        <v>93764.4</v>
      </c>
      <c r="S41" s="195">
        <f>M41+O41+Q41</f>
        <v>0</v>
      </c>
      <c r="T41" s="195">
        <v>0</v>
      </c>
      <c r="U41" s="10" t="s">
        <v>326</v>
      </c>
      <c r="V41" s="15"/>
      <c r="W41" s="15"/>
      <c r="X41" s="15"/>
      <c r="Y41" s="49" t="s">
        <v>326</v>
      </c>
      <c r="Z41" s="90"/>
    </row>
    <row r="42" spans="10:26" ht="12.75">
      <c r="J42" s="71"/>
      <c r="K42" s="70"/>
      <c r="L42" s="198"/>
      <c r="M42" s="195"/>
      <c r="N42" s="195"/>
      <c r="O42" s="195"/>
      <c r="P42" s="195"/>
      <c r="Q42" s="195"/>
      <c r="R42" s="195"/>
      <c r="S42" s="195"/>
      <c r="T42" s="195"/>
      <c r="U42" s="10"/>
      <c r="V42" s="15"/>
      <c r="W42" s="15"/>
      <c r="X42" s="15"/>
      <c r="Y42" s="49"/>
      <c r="Z42" s="90"/>
    </row>
    <row r="43" spans="10:26" ht="51">
      <c r="J43" s="71"/>
      <c r="K43" s="92" t="s">
        <v>327</v>
      </c>
      <c r="L43" s="198"/>
      <c r="M43" s="195"/>
      <c r="N43" s="195"/>
      <c r="O43" s="195"/>
      <c r="P43" s="195"/>
      <c r="Q43" s="195"/>
      <c r="R43" s="195"/>
      <c r="S43" s="195"/>
      <c r="T43" s="195"/>
      <c r="U43" s="10"/>
      <c r="V43" s="15"/>
      <c r="W43" s="15"/>
      <c r="X43" s="15"/>
      <c r="Y43" s="49"/>
      <c r="Z43" s="90"/>
    </row>
    <row r="44" spans="10:26" ht="114.75">
      <c r="J44" s="71" t="s">
        <v>167</v>
      </c>
      <c r="K44" s="92" t="s">
        <v>328</v>
      </c>
      <c r="L44" s="198"/>
      <c r="M44" s="195"/>
      <c r="N44" s="195"/>
      <c r="O44" s="195"/>
      <c r="P44" s="195"/>
      <c r="Q44" s="195"/>
      <c r="R44" s="195"/>
      <c r="S44" s="195"/>
      <c r="T44" s="195"/>
      <c r="U44" s="10"/>
      <c r="V44" s="15"/>
      <c r="W44" s="15"/>
      <c r="X44" s="15"/>
      <c r="Y44" s="49"/>
      <c r="Z44" s="90"/>
    </row>
    <row r="45" spans="10:26" ht="191.25">
      <c r="J45" s="71"/>
      <c r="K45" s="92" t="s">
        <v>231</v>
      </c>
      <c r="L45" s="198">
        <v>1593154.9</v>
      </c>
      <c r="M45" s="195">
        <v>318834.1</v>
      </c>
      <c r="N45" s="195">
        <v>0</v>
      </c>
      <c r="O45" s="195">
        <v>0</v>
      </c>
      <c r="P45" s="195">
        <v>0</v>
      </c>
      <c r="Q45" s="195">
        <v>0</v>
      </c>
      <c r="R45" s="195">
        <f>L45+N45+P45</f>
        <v>1593154.9</v>
      </c>
      <c r="S45" s="195">
        <f>M45+O45+Q45</f>
        <v>318834.1</v>
      </c>
      <c r="T45" s="195">
        <v>318834.1</v>
      </c>
      <c r="U45" s="10" t="s">
        <v>329</v>
      </c>
      <c r="V45" s="15"/>
      <c r="W45" s="15"/>
      <c r="X45" s="15"/>
      <c r="Y45" s="49" t="s">
        <v>329</v>
      </c>
      <c r="Z45" s="90"/>
    </row>
    <row r="46" spans="10:26" ht="12.75">
      <c r="J46" s="71"/>
      <c r="K46" s="70"/>
      <c r="L46" s="198"/>
      <c r="M46" s="195"/>
      <c r="N46" s="195"/>
      <c r="O46" s="195"/>
      <c r="P46" s="195"/>
      <c r="Q46" s="195"/>
      <c r="R46" s="195"/>
      <c r="S46" s="195"/>
      <c r="T46" s="195"/>
      <c r="U46" s="10"/>
      <c r="V46" s="15"/>
      <c r="W46" s="15"/>
      <c r="X46" s="15"/>
      <c r="Y46" s="49"/>
      <c r="Z46" s="90"/>
    </row>
    <row r="47" spans="10:26" ht="51">
      <c r="J47" s="71"/>
      <c r="K47" s="92" t="s">
        <v>330</v>
      </c>
      <c r="L47" s="198">
        <f>SUM(L48:L51)</f>
        <v>158390.2</v>
      </c>
      <c r="M47" s="198">
        <f aca="true" t="shared" si="6" ref="M47:T47">SUM(M48:M51)</f>
        <v>0</v>
      </c>
      <c r="N47" s="198">
        <f t="shared" si="6"/>
        <v>0</v>
      </c>
      <c r="O47" s="198">
        <f t="shared" si="6"/>
        <v>0</v>
      </c>
      <c r="P47" s="198">
        <f t="shared" si="6"/>
        <v>0</v>
      </c>
      <c r="Q47" s="198">
        <f t="shared" si="6"/>
        <v>0</v>
      </c>
      <c r="R47" s="198">
        <f t="shared" si="6"/>
        <v>158390.2</v>
      </c>
      <c r="S47" s="198">
        <f t="shared" si="6"/>
        <v>0</v>
      </c>
      <c r="T47" s="198">
        <f t="shared" si="6"/>
        <v>0</v>
      </c>
      <c r="U47" s="10"/>
      <c r="V47" s="15"/>
      <c r="W47" s="15"/>
      <c r="X47" s="15"/>
      <c r="Y47" s="49"/>
      <c r="Z47" s="90"/>
    </row>
    <row r="48" spans="10:26" ht="63.75">
      <c r="J48" s="71"/>
      <c r="K48" s="92" t="s">
        <v>331</v>
      </c>
      <c r="L48" s="198"/>
      <c r="M48" s="195"/>
      <c r="N48" s="195"/>
      <c r="O48" s="195"/>
      <c r="P48" s="195"/>
      <c r="Q48" s="195"/>
      <c r="R48" s="195"/>
      <c r="S48" s="195"/>
      <c r="T48" s="195"/>
      <c r="U48" s="10"/>
      <c r="V48" s="15"/>
      <c r="W48" s="15"/>
      <c r="X48" s="15"/>
      <c r="Y48" s="49"/>
      <c r="Z48" s="90"/>
    </row>
    <row r="49" spans="10:26" ht="76.5">
      <c r="J49" s="71" t="s">
        <v>175</v>
      </c>
      <c r="K49" s="92" t="s">
        <v>332</v>
      </c>
      <c r="L49" s="198"/>
      <c r="M49" s="195"/>
      <c r="N49" s="195"/>
      <c r="O49" s="195"/>
      <c r="P49" s="195"/>
      <c r="Q49" s="195"/>
      <c r="R49" s="195"/>
      <c r="S49" s="195"/>
      <c r="T49" s="195"/>
      <c r="U49" s="10"/>
      <c r="V49" s="15"/>
      <c r="W49" s="15"/>
      <c r="X49" s="15"/>
      <c r="Y49" s="49"/>
      <c r="Z49" s="90"/>
    </row>
    <row r="50" spans="10:26" ht="409.5">
      <c r="J50" s="71"/>
      <c r="K50" s="92" t="s">
        <v>231</v>
      </c>
      <c r="L50" s="198">
        <v>158390.2</v>
      </c>
      <c r="M50" s="195">
        <v>0</v>
      </c>
      <c r="N50" s="195">
        <v>0</v>
      </c>
      <c r="O50" s="195">
        <v>0</v>
      </c>
      <c r="P50" s="195">
        <v>0</v>
      </c>
      <c r="Q50" s="195">
        <v>0</v>
      </c>
      <c r="R50" s="195">
        <f>L50+N50+P50</f>
        <v>158390.2</v>
      </c>
      <c r="S50" s="195">
        <f>M50+O50+Q50</f>
        <v>0</v>
      </c>
      <c r="T50" s="195">
        <v>0</v>
      </c>
      <c r="U50" s="10" t="s">
        <v>333</v>
      </c>
      <c r="V50" s="15"/>
      <c r="W50" s="15"/>
      <c r="X50" s="15"/>
      <c r="Y50" s="49" t="s">
        <v>333</v>
      </c>
      <c r="Z50" s="90"/>
    </row>
    <row r="51" spans="10:26" ht="12.75">
      <c r="J51" s="71"/>
      <c r="K51" s="70"/>
      <c r="L51" s="198"/>
      <c r="M51" s="195"/>
      <c r="N51" s="195"/>
      <c r="O51" s="195"/>
      <c r="P51" s="195"/>
      <c r="Q51" s="195"/>
      <c r="R51" s="195"/>
      <c r="S51" s="195"/>
      <c r="T51" s="195"/>
      <c r="U51" s="10"/>
      <c r="V51" s="15"/>
      <c r="W51" s="15"/>
      <c r="X51" s="15"/>
      <c r="Y51" s="49"/>
      <c r="Z51" s="90"/>
    </row>
    <row r="52" spans="10:26" ht="38.25">
      <c r="J52" s="71"/>
      <c r="K52" s="92" t="s">
        <v>334</v>
      </c>
      <c r="L52" s="198">
        <f>SUM(L53:L68)</f>
        <v>130710</v>
      </c>
      <c r="M52" s="198">
        <f aca="true" t="shared" si="7" ref="M52:T52">SUM(M53:M68)</f>
        <v>0</v>
      </c>
      <c r="N52" s="198">
        <f t="shared" si="7"/>
        <v>0</v>
      </c>
      <c r="O52" s="198">
        <f t="shared" si="7"/>
        <v>0</v>
      </c>
      <c r="P52" s="198">
        <f t="shared" si="7"/>
        <v>0</v>
      </c>
      <c r="Q52" s="198">
        <f t="shared" si="7"/>
        <v>0</v>
      </c>
      <c r="R52" s="198">
        <f t="shared" si="7"/>
        <v>130710</v>
      </c>
      <c r="S52" s="198">
        <f t="shared" si="7"/>
        <v>0</v>
      </c>
      <c r="T52" s="198">
        <f t="shared" si="7"/>
        <v>0</v>
      </c>
      <c r="U52" s="10"/>
      <c r="V52" s="15"/>
      <c r="W52" s="15"/>
      <c r="X52" s="15"/>
      <c r="Y52" s="49"/>
      <c r="Z52" s="90"/>
    </row>
    <row r="53" spans="10:26" ht="63.75">
      <c r="J53" s="71"/>
      <c r="K53" s="92" t="s">
        <v>331</v>
      </c>
      <c r="L53" s="198"/>
      <c r="M53" s="195"/>
      <c r="N53" s="195"/>
      <c r="O53" s="195"/>
      <c r="P53" s="195"/>
      <c r="Q53" s="195"/>
      <c r="R53" s="195"/>
      <c r="S53" s="195"/>
      <c r="T53" s="195"/>
      <c r="U53" s="10"/>
      <c r="V53" s="15"/>
      <c r="W53" s="15"/>
      <c r="X53" s="15"/>
      <c r="Y53" s="49"/>
      <c r="Z53" s="90"/>
    </row>
    <row r="54" spans="10:26" ht="38.25">
      <c r="J54" s="71" t="s">
        <v>335</v>
      </c>
      <c r="K54" s="92" t="s">
        <v>336</v>
      </c>
      <c r="L54" s="198"/>
      <c r="M54" s="195"/>
      <c r="N54" s="195"/>
      <c r="O54" s="195"/>
      <c r="P54" s="195"/>
      <c r="Q54" s="195"/>
      <c r="R54" s="195"/>
      <c r="S54" s="195"/>
      <c r="T54" s="195"/>
      <c r="U54" s="10"/>
      <c r="V54" s="15"/>
      <c r="W54" s="15"/>
      <c r="X54" s="15"/>
      <c r="Y54" s="49"/>
      <c r="Z54" s="90"/>
    </row>
    <row r="55" spans="10:26" ht="38.25">
      <c r="J55" s="71"/>
      <c r="K55" s="92" t="s">
        <v>199</v>
      </c>
      <c r="L55" s="198">
        <v>2212.8</v>
      </c>
      <c r="M55" s="195">
        <v>0</v>
      </c>
      <c r="N55" s="195">
        <v>0</v>
      </c>
      <c r="O55" s="195">
        <v>0</v>
      </c>
      <c r="P55" s="195">
        <v>0</v>
      </c>
      <c r="Q55" s="195">
        <v>0</v>
      </c>
      <c r="R55" s="195">
        <f>L55+N55+P55</f>
        <v>2212.8</v>
      </c>
      <c r="S55" s="195">
        <f>M55+O55+Q55</f>
        <v>0</v>
      </c>
      <c r="T55" s="195">
        <v>0</v>
      </c>
      <c r="U55" s="10" t="s">
        <v>337</v>
      </c>
      <c r="V55" s="15"/>
      <c r="W55" s="15"/>
      <c r="X55" s="15"/>
      <c r="Y55" s="49" t="s">
        <v>337</v>
      </c>
      <c r="Z55" s="90"/>
    </row>
    <row r="56" spans="10:26" ht="12.75">
      <c r="J56" s="71"/>
      <c r="K56" s="70"/>
      <c r="L56" s="198"/>
      <c r="M56" s="195"/>
      <c r="N56" s="195"/>
      <c r="O56" s="195"/>
      <c r="P56" s="195"/>
      <c r="Q56" s="195"/>
      <c r="R56" s="195"/>
      <c r="S56" s="195"/>
      <c r="T56" s="195"/>
      <c r="U56" s="10"/>
      <c r="V56" s="15"/>
      <c r="W56" s="15"/>
      <c r="X56" s="15"/>
      <c r="Y56" s="49"/>
      <c r="Z56" s="90"/>
    </row>
    <row r="57" spans="10:26" ht="76.5">
      <c r="J57" s="71" t="s">
        <v>338</v>
      </c>
      <c r="K57" s="92" t="s">
        <v>339</v>
      </c>
      <c r="L57" s="198"/>
      <c r="M57" s="195"/>
      <c r="N57" s="195"/>
      <c r="O57" s="195"/>
      <c r="P57" s="195"/>
      <c r="Q57" s="195"/>
      <c r="R57" s="195"/>
      <c r="S57" s="195"/>
      <c r="T57" s="195"/>
      <c r="U57" s="10"/>
      <c r="V57" s="15"/>
      <c r="W57" s="15"/>
      <c r="X57" s="15"/>
      <c r="Y57" s="49"/>
      <c r="Z57" s="90"/>
    </row>
    <row r="58" spans="10:26" ht="76.5">
      <c r="J58" s="71"/>
      <c r="K58" s="92" t="s">
        <v>199</v>
      </c>
      <c r="L58" s="198">
        <v>98497.2</v>
      </c>
      <c r="M58" s="195">
        <v>0</v>
      </c>
      <c r="N58" s="195">
        <v>0</v>
      </c>
      <c r="O58" s="195">
        <v>0</v>
      </c>
      <c r="P58" s="195">
        <v>0</v>
      </c>
      <c r="Q58" s="195">
        <v>0</v>
      </c>
      <c r="R58" s="195">
        <f>L58+N58+P58</f>
        <v>98497.2</v>
      </c>
      <c r="S58" s="195">
        <f>M58+O58+Q58</f>
        <v>0</v>
      </c>
      <c r="T58" s="195">
        <v>0</v>
      </c>
      <c r="U58" s="10" t="s">
        <v>340</v>
      </c>
      <c r="V58" s="15"/>
      <c r="W58" s="15"/>
      <c r="X58" s="15"/>
      <c r="Y58" s="49" t="s">
        <v>340</v>
      </c>
      <c r="Z58" s="90"/>
    </row>
    <row r="59" spans="10:26" ht="12.75">
      <c r="J59" s="71"/>
      <c r="K59" s="70"/>
      <c r="L59" s="198"/>
      <c r="M59" s="195"/>
      <c r="N59" s="195"/>
      <c r="O59" s="195"/>
      <c r="P59" s="195"/>
      <c r="Q59" s="195"/>
      <c r="R59" s="195"/>
      <c r="S59" s="195"/>
      <c r="T59" s="195"/>
      <c r="U59" s="10"/>
      <c r="V59" s="15"/>
      <c r="W59" s="15"/>
      <c r="X59" s="15"/>
      <c r="Y59" s="49"/>
      <c r="Z59" s="90"/>
    </row>
    <row r="60" spans="10:26" ht="76.5">
      <c r="J60" s="71" t="s">
        <v>341</v>
      </c>
      <c r="K60" s="92" t="s">
        <v>342</v>
      </c>
      <c r="L60" s="198"/>
      <c r="M60" s="195"/>
      <c r="N60" s="195"/>
      <c r="O60" s="195"/>
      <c r="P60" s="195"/>
      <c r="Q60" s="195"/>
      <c r="R60" s="195"/>
      <c r="S60" s="195"/>
      <c r="T60" s="195"/>
      <c r="U60" s="10"/>
      <c r="V60" s="15"/>
      <c r="W60" s="15"/>
      <c r="X60" s="15"/>
      <c r="Y60" s="49"/>
      <c r="Z60" s="90"/>
    </row>
    <row r="61" spans="10:26" ht="76.5">
      <c r="J61" s="71"/>
      <c r="K61" s="92" t="s">
        <v>196</v>
      </c>
      <c r="L61" s="198">
        <v>10000</v>
      </c>
      <c r="M61" s="195">
        <v>0</v>
      </c>
      <c r="N61" s="195">
        <v>0</v>
      </c>
      <c r="O61" s="195">
        <v>0</v>
      </c>
      <c r="P61" s="195">
        <v>0</v>
      </c>
      <c r="Q61" s="195">
        <v>0</v>
      </c>
      <c r="R61" s="195">
        <f>L61+N61+P61</f>
        <v>10000</v>
      </c>
      <c r="S61" s="195">
        <f>M61+O61+Q61</f>
        <v>0</v>
      </c>
      <c r="T61" s="195">
        <v>0</v>
      </c>
      <c r="U61" s="10" t="s">
        <v>343</v>
      </c>
      <c r="V61" s="15"/>
      <c r="W61" s="15"/>
      <c r="X61" s="15"/>
      <c r="Y61" s="49" t="s">
        <v>343</v>
      </c>
      <c r="Z61" s="90"/>
    </row>
    <row r="62" spans="10:26" ht="12.75">
      <c r="J62" s="71"/>
      <c r="K62" s="70"/>
      <c r="L62" s="198"/>
      <c r="M62" s="195"/>
      <c r="N62" s="195"/>
      <c r="O62" s="195"/>
      <c r="P62" s="195"/>
      <c r="Q62" s="195"/>
      <c r="R62" s="195"/>
      <c r="S62" s="195"/>
      <c r="T62" s="195"/>
      <c r="U62" s="10"/>
      <c r="V62" s="15"/>
      <c r="W62" s="15"/>
      <c r="X62" s="15"/>
      <c r="Y62" s="49"/>
      <c r="Z62" s="90"/>
    </row>
    <row r="63" spans="10:26" ht="76.5">
      <c r="J63" s="71" t="s">
        <v>344</v>
      </c>
      <c r="K63" s="92" t="s">
        <v>345</v>
      </c>
      <c r="L63" s="198"/>
      <c r="M63" s="195"/>
      <c r="N63" s="195"/>
      <c r="O63" s="195"/>
      <c r="P63" s="195"/>
      <c r="Q63" s="195"/>
      <c r="R63" s="195"/>
      <c r="S63" s="195"/>
      <c r="T63" s="195"/>
      <c r="U63" s="10"/>
      <c r="V63" s="15"/>
      <c r="W63" s="15"/>
      <c r="X63" s="15"/>
      <c r="Y63" s="49"/>
      <c r="Z63" s="90"/>
    </row>
    <row r="64" spans="10:26" ht="76.5">
      <c r="J64" s="71"/>
      <c r="K64" s="92" t="s">
        <v>231</v>
      </c>
      <c r="L64" s="198">
        <v>10000</v>
      </c>
      <c r="M64" s="195">
        <v>0</v>
      </c>
      <c r="N64" s="195">
        <v>0</v>
      </c>
      <c r="O64" s="195">
        <v>0</v>
      </c>
      <c r="P64" s="195">
        <v>0</v>
      </c>
      <c r="Q64" s="195">
        <v>0</v>
      </c>
      <c r="R64" s="195">
        <f>L64+N64+P64</f>
        <v>10000</v>
      </c>
      <c r="S64" s="195">
        <f>M64+O64+Q64</f>
        <v>0</v>
      </c>
      <c r="T64" s="195">
        <v>0</v>
      </c>
      <c r="U64" s="10" t="s">
        <v>343</v>
      </c>
      <c r="V64" s="15"/>
      <c r="W64" s="15"/>
      <c r="X64" s="15"/>
      <c r="Y64" s="49" t="s">
        <v>343</v>
      </c>
      <c r="Z64" s="90"/>
    </row>
    <row r="65" spans="10:26" ht="12.75">
      <c r="J65" s="71"/>
      <c r="K65" s="70"/>
      <c r="L65" s="198"/>
      <c r="M65" s="195"/>
      <c r="N65" s="195"/>
      <c r="O65" s="195"/>
      <c r="P65" s="195"/>
      <c r="Q65" s="195"/>
      <c r="R65" s="195"/>
      <c r="S65" s="195"/>
      <c r="T65" s="195"/>
      <c r="U65" s="10"/>
      <c r="V65" s="15"/>
      <c r="W65" s="15"/>
      <c r="X65" s="15"/>
      <c r="Y65" s="49"/>
      <c r="Z65" s="90"/>
    </row>
    <row r="66" spans="10:26" ht="76.5">
      <c r="J66" s="71" t="s">
        <v>346</v>
      </c>
      <c r="K66" s="92" t="s">
        <v>347</v>
      </c>
      <c r="L66" s="198"/>
      <c r="M66" s="195"/>
      <c r="N66" s="195"/>
      <c r="O66" s="195"/>
      <c r="P66" s="195"/>
      <c r="Q66" s="195"/>
      <c r="R66" s="195"/>
      <c r="S66" s="195"/>
      <c r="T66" s="195"/>
      <c r="U66" s="10"/>
      <c r="V66" s="15"/>
      <c r="W66" s="15"/>
      <c r="X66" s="15"/>
      <c r="Y66" s="49"/>
      <c r="Z66" s="90"/>
    </row>
    <row r="67" spans="10:26" ht="76.5">
      <c r="J67" s="71"/>
      <c r="K67" s="92" t="s">
        <v>196</v>
      </c>
      <c r="L67" s="198">
        <v>10000</v>
      </c>
      <c r="M67" s="195">
        <v>0</v>
      </c>
      <c r="N67" s="195">
        <v>0</v>
      </c>
      <c r="O67" s="195">
        <v>0</v>
      </c>
      <c r="P67" s="195">
        <v>0</v>
      </c>
      <c r="Q67" s="195">
        <v>0</v>
      </c>
      <c r="R67" s="195">
        <f>L67+N67+P67</f>
        <v>10000</v>
      </c>
      <c r="S67" s="195">
        <f>M67+O67+Q67</f>
        <v>0</v>
      </c>
      <c r="T67" s="195">
        <v>0</v>
      </c>
      <c r="U67" s="10" t="s">
        <v>343</v>
      </c>
      <c r="V67" s="15"/>
      <c r="W67" s="15"/>
      <c r="X67" s="15"/>
      <c r="Y67" s="49" t="s">
        <v>343</v>
      </c>
      <c r="Z67" s="90"/>
    </row>
    <row r="68" spans="10:26" ht="12.75">
      <c r="J68" s="71"/>
      <c r="K68" s="70"/>
      <c r="L68" s="198"/>
      <c r="M68" s="195"/>
      <c r="N68" s="195"/>
      <c r="O68" s="195"/>
      <c r="P68" s="195"/>
      <c r="Q68" s="195"/>
      <c r="R68" s="195"/>
      <c r="S68" s="195"/>
      <c r="T68" s="195"/>
      <c r="U68" s="10"/>
      <c r="V68" s="15"/>
      <c r="W68" s="15"/>
      <c r="X68" s="15"/>
      <c r="Y68" s="49"/>
      <c r="Z68" s="90"/>
    </row>
    <row r="69" spans="10:26" ht="38.25">
      <c r="J69" s="71"/>
      <c r="K69" s="92" t="s">
        <v>348</v>
      </c>
      <c r="L69" s="198">
        <f>SUM(L70:L78)</f>
        <v>2121967.1</v>
      </c>
      <c r="M69" s="198">
        <f aca="true" t="shared" si="8" ref="M69:T69">SUM(M70:M78)</f>
        <v>60660.1</v>
      </c>
      <c r="N69" s="198">
        <f t="shared" si="8"/>
        <v>0</v>
      </c>
      <c r="O69" s="198">
        <f t="shared" si="8"/>
        <v>0</v>
      </c>
      <c r="P69" s="198">
        <f t="shared" si="8"/>
        <v>0</v>
      </c>
      <c r="Q69" s="198">
        <f t="shared" si="8"/>
        <v>0</v>
      </c>
      <c r="R69" s="198">
        <f t="shared" si="8"/>
        <v>2121967.1</v>
      </c>
      <c r="S69" s="198">
        <f t="shared" si="8"/>
        <v>60660.1</v>
      </c>
      <c r="T69" s="198">
        <f t="shared" si="8"/>
        <v>60660.1</v>
      </c>
      <c r="U69" s="10"/>
      <c r="V69" s="15"/>
      <c r="W69" s="15"/>
      <c r="X69" s="15"/>
      <c r="Y69" s="49"/>
      <c r="Z69" s="90"/>
    </row>
    <row r="70" spans="10:26" ht="63.75">
      <c r="J70" s="71"/>
      <c r="K70" s="92" t="s">
        <v>331</v>
      </c>
      <c r="L70" s="198"/>
      <c r="M70" s="195"/>
      <c r="N70" s="195"/>
      <c r="O70" s="195"/>
      <c r="P70" s="195"/>
      <c r="Q70" s="195"/>
      <c r="R70" s="195"/>
      <c r="S70" s="195"/>
      <c r="T70" s="195"/>
      <c r="U70" s="10"/>
      <c r="V70" s="15"/>
      <c r="W70" s="15"/>
      <c r="X70" s="15"/>
      <c r="Y70" s="49"/>
      <c r="Z70" s="90"/>
    </row>
    <row r="71" spans="10:26" ht="89.25">
      <c r="J71" s="71" t="s">
        <v>349</v>
      </c>
      <c r="K71" s="92" t="s">
        <v>350</v>
      </c>
      <c r="L71" s="198"/>
      <c r="M71" s="195"/>
      <c r="N71" s="195"/>
      <c r="O71" s="195"/>
      <c r="P71" s="195"/>
      <c r="Q71" s="195"/>
      <c r="R71" s="195"/>
      <c r="S71" s="195"/>
      <c r="T71" s="195"/>
      <c r="U71" s="10"/>
      <c r="V71" s="15"/>
      <c r="W71" s="15"/>
      <c r="X71" s="15"/>
      <c r="Y71" s="49"/>
      <c r="Z71" s="90"/>
    </row>
    <row r="72" spans="10:26" ht="38.25">
      <c r="J72" s="71"/>
      <c r="K72" s="92" t="s">
        <v>199</v>
      </c>
      <c r="L72" s="198">
        <v>1530.9</v>
      </c>
      <c r="M72" s="195">
        <v>0</v>
      </c>
      <c r="N72" s="195">
        <v>0</v>
      </c>
      <c r="O72" s="195">
        <v>0</v>
      </c>
      <c r="P72" s="195">
        <v>0</v>
      </c>
      <c r="Q72" s="195">
        <v>0</v>
      </c>
      <c r="R72" s="195">
        <f>L72+N72+P72</f>
        <v>1530.9</v>
      </c>
      <c r="S72" s="195">
        <f>M72+O72+Q72</f>
        <v>0</v>
      </c>
      <c r="T72" s="195">
        <v>0</v>
      </c>
      <c r="U72" s="10" t="s">
        <v>337</v>
      </c>
      <c r="V72" s="15"/>
      <c r="W72" s="15"/>
      <c r="X72" s="15"/>
      <c r="Y72" s="49" t="s">
        <v>337</v>
      </c>
      <c r="Z72" s="90"/>
    </row>
    <row r="73" spans="10:26" ht="12.75">
      <c r="J73" s="71"/>
      <c r="K73" s="70"/>
      <c r="L73" s="198"/>
      <c r="M73" s="195"/>
      <c r="N73" s="195"/>
      <c r="O73" s="195"/>
      <c r="P73" s="195"/>
      <c r="Q73" s="195"/>
      <c r="R73" s="195"/>
      <c r="S73" s="195"/>
      <c r="T73" s="195"/>
      <c r="U73" s="10"/>
      <c r="V73" s="15"/>
      <c r="W73" s="15"/>
      <c r="X73" s="15"/>
      <c r="Y73" s="49"/>
      <c r="Z73" s="90"/>
    </row>
    <row r="74" spans="10:26" ht="12.75">
      <c r="J74" s="71"/>
      <c r="K74" s="92" t="s">
        <v>231</v>
      </c>
      <c r="L74" s="198">
        <v>2000000</v>
      </c>
      <c r="M74" s="195">
        <v>60660.1</v>
      </c>
      <c r="N74" s="195">
        <v>0</v>
      </c>
      <c r="O74" s="195">
        <v>0</v>
      </c>
      <c r="P74" s="195">
        <v>0</v>
      </c>
      <c r="Q74" s="195">
        <v>0</v>
      </c>
      <c r="R74" s="195">
        <f>L74+N74+P74</f>
        <v>2000000</v>
      </c>
      <c r="S74" s="195">
        <f>M74+O74+Q74</f>
        <v>60660.1</v>
      </c>
      <c r="T74" s="195">
        <v>60660.1</v>
      </c>
      <c r="U74" s="10" t="s">
        <v>351</v>
      </c>
      <c r="V74" s="15"/>
      <c r="W74" s="15"/>
      <c r="X74" s="15"/>
      <c r="Y74" s="49" t="s">
        <v>351</v>
      </c>
      <c r="Z74" s="90"/>
    </row>
    <row r="75" spans="10:26" ht="12.75">
      <c r="J75" s="71"/>
      <c r="K75" s="70"/>
      <c r="L75" s="198"/>
      <c r="M75" s="195"/>
      <c r="N75" s="195"/>
      <c r="O75" s="195"/>
      <c r="P75" s="195"/>
      <c r="Q75" s="195"/>
      <c r="R75" s="195"/>
      <c r="S75" s="195"/>
      <c r="T75" s="195"/>
      <c r="U75" s="10"/>
      <c r="V75" s="15"/>
      <c r="W75" s="15"/>
      <c r="X75" s="15"/>
      <c r="Y75" s="49"/>
      <c r="Z75" s="90"/>
    </row>
    <row r="76" spans="10:26" ht="76.5">
      <c r="J76" s="71" t="s">
        <v>352</v>
      </c>
      <c r="K76" s="92" t="s">
        <v>353</v>
      </c>
      <c r="L76" s="198"/>
      <c r="M76" s="195"/>
      <c r="N76" s="195"/>
      <c r="O76" s="195"/>
      <c r="P76" s="195"/>
      <c r="Q76" s="195"/>
      <c r="R76" s="195"/>
      <c r="S76" s="195"/>
      <c r="T76" s="195"/>
      <c r="U76" s="10"/>
      <c r="V76" s="15"/>
      <c r="W76" s="15"/>
      <c r="X76" s="15"/>
      <c r="Y76" s="49"/>
      <c r="Z76" s="90"/>
    </row>
    <row r="77" spans="10:26" ht="255">
      <c r="J77" s="71"/>
      <c r="K77" s="92" t="s">
        <v>231</v>
      </c>
      <c r="L77" s="198">
        <v>120436.2</v>
      </c>
      <c r="M77" s="195">
        <v>0</v>
      </c>
      <c r="N77" s="195">
        <v>0</v>
      </c>
      <c r="O77" s="195">
        <v>0</v>
      </c>
      <c r="P77" s="195">
        <v>0</v>
      </c>
      <c r="Q77" s="195">
        <v>0</v>
      </c>
      <c r="R77" s="195">
        <f>L77+N77+P77</f>
        <v>120436.2</v>
      </c>
      <c r="S77" s="195">
        <f>M77+O77+Q77</f>
        <v>0</v>
      </c>
      <c r="T77" s="195">
        <v>0</v>
      </c>
      <c r="U77" s="10" t="s">
        <v>354</v>
      </c>
      <c r="V77" s="15"/>
      <c r="W77" s="15"/>
      <c r="X77" s="15"/>
      <c r="Y77" s="49" t="s">
        <v>354</v>
      </c>
      <c r="Z77" s="90"/>
    </row>
    <row r="78" spans="10:26" ht="12.75">
      <c r="J78" s="71"/>
      <c r="K78" s="70"/>
      <c r="L78" s="198"/>
      <c r="M78" s="195"/>
      <c r="N78" s="195"/>
      <c r="O78" s="195"/>
      <c r="P78" s="195"/>
      <c r="Q78" s="195"/>
      <c r="R78" s="195"/>
      <c r="S78" s="195"/>
      <c r="T78" s="195"/>
      <c r="U78" s="10"/>
      <c r="V78" s="15"/>
      <c r="W78" s="15"/>
      <c r="X78" s="15"/>
      <c r="Y78" s="49"/>
      <c r="Z78" s="90"/>
    </row>
    <row r="79" spans="10:26" ht="51">
      <c r="J79" s="71"/>
      <c r="K79" s="92" t="s">
        <v>355</v>
      </c>
      <c r="L79" s="198">
        <f>SUM(L80:L83)</f>
        <v>11796.6</v>
      </c>
      <c r="M79" s="198">
        <f aca="true" t="shared" si="9" ref="M79:T79">SUM(M80:M83)</f>
        <v>0</v>
      </c>
      <c r="N79" s="198">
        <f t="shared" si="9"/>
        <v>0</v>
      </c>
      <c r="O79" s="198">
        <f t="shared" si="9"/>
        <v>0</v>
      </c>
      <c r="P79" s="198">
        <f t="shared" si="9"/>
        <v>0</v>
      </c>
      <c r="Q79" s="198">
        <f t="shared" si="9"/>
        <v>0</v>
      </c>
      <c r="R79" s="198">
        <f t="shared" si="9"/>
        <v>11796.6</v>
      </c>
      <c r="S79" s="198">
        <f t="shared" si="9"/>
        <v>0</v>
      </c>
      <c r="T79" s="198">
        <f t="shared" si="9"/>
        <v>0</v>
      </c>
      <c r="U79" s="10"/>
      <c r="V79" s="15"/>
      <c r="W79" s="15"/>
      <c r="X79" s="15"/>
      <c r="Y79" s="49"/>
      <c r="Z79" s="90"/>
    </row>
    <row r="80" spans="10:26" ht="63.75">
      <c r="J80" s="71"/>
      <c r="K80" s="92" t="s">
        <v>331</v>
      </c>
      <c r="L80" s="198"/>
      <c r="M80" s="195"/>
      <c r="N80" s="195"/>
      <c r="O80" s="195"/>
      <c r="P80" s="195"/>
      <c r="Q80" s="195"/>
      <c r="R80" s="195"/>
      <c r="S80" s="195"/>
      <c r="T80" s="195"/>
      <c r="U80" s="10"/>
      <c r="V80" s="15"/>
      <c r="W80" s="15"/>
      <c r="X80" s="15"/>
      <c r="Y80" s="49"/>
      <c r="Z80" s="90"/>
    </row>
    <row r="81" spans="10:26" ht="38.25">
      <c r="J81" s="71" t="s">
        <v>356</v>
      </c>
      <c r="K81" s="92" t="s">
        <v>357</v>
      </c>
      <c r="L81" s="198"/>
      <c r="M81" s="195"/>
      <c r="N81" s="195"/>
      <c r="O81" s="195"/>
      <c r="P81" s="195"/>
      <c r="Q81" s="195"/>
      <c r="R81" s="195"/>
      <c r="S81" s="195"/>
      <c r="T81" s="195"/>
      <c r="U81" s="10"/>
      <c r="V81" s="15"/>
      <c r="W81" s="15"/>
      <c r="X81" s="15"/>
      <c r="Y81" s="49"/>
      <c r="Z81" s="90"/>
    </row>
    <row r="82" spans="10:26" ht="12.75">
      <c r="J82" s="71"/>
      <c r="K82" s="92" t="s">
        <v>199</v>
      </c>
      <c r="L82" s="198">
        <v>11796.6</v>
      </c>
      <c r="M82" s="195">
        <v>0</v>
      </c>
      <c r="N82" s="195">
        <v>0</v>
      </c>
      <c r="O82" s="195">
        <v>0</v>
      </c>
      <c r="P82" s="195">
        <v>0</v>
      </c>
      <c r="Q82" s="195">
        <v>0</v>
      </c>
      <c r="R82" s="195">
        <f>L82+N82+P82</f>
        <v>11796.6</v>
      </c>
      <c r="S82" s="195">
        <f>M82+O82+Q82</f>
        <v>0</v>
      </c>
      <c r="T82" s="195">
        <v>0</v>
      </c>
      <c r="U82" s="10" t="s">
        <v>351</v>
      </c>
      <c r="V82" s="15"/>
      <c r="W82" s="15"/>
      <c r="X82" s="15"/>
      <c r="Y82" s="49" t="s">
        <v>351</v>
      </c>
      <c r="Z82" s="90"/>
    </row>
    <row r="83" spans="10:26" ht="12.75">
      <c r="J83" s="71"/>
      <c r="K83" s="70"/>
      <c r="L83" s="198"/>
      <c r="M83" s="195"/>
      <c r="N83" s="195"/>
      <c r="O83" s="195"/>
      <c r="P83" s="195"/>
      <c r="Q83" s="195"/>
      <c r="R83" s="195"/>
      <c r="S83" s="195"/>
      <c r="T83" s="195"/>
      <c r="U83" s="10"/>
      <c r="V83" s="15"/>
      <c r="W83" s="15"/>
      <c r="X83" s="15"/>
      <c r="Y83" s="49"/>
      <c r="Z83" s="90"/>
    </row>
    <row r="84" spans="10:26" ht="51">
      <c r="J84" s="71"/>
      <c r="K84" s="92" t="s">
        <v>358</v>
      </c>
      <c r="L84" s="198">
        <f>SUM(L85:L96)</f>
        <v>2329779.3</v>
      </c>
      <c r="M84" s="198">
        <f aca="true" t="shared" si="10" ref="M84:T84">SUM(M85:M96)</f>
        <v>257168.4</v>
      </c>
      <c r="N84" s="198">
        <f t="shared" si="10"/>
        <v>0</v>
      </c>
      <c r="O84" s="198">
        <f t="shared" si="10"/>
        <v>0</v>
      </c>
      <c r="P84" s="198">
        <f t="shared" si="10"/>
        <v>0</v>
      </c>
      <c r="Q84" s="198">
        <f t="shared" si="10"/>
        <v>0</v>
      </c>
      <c r="R84" s="198">
        <f t="shared" si="10"/>
        <v>2329779.3</v>
      </c>
      <c r="S84" s="198">
        <f t="shared" si="10"/>
        <v>257168.4</v>
      </c>
      <c r="T84" s="198">
        <f t="shared" si="10"/>
        <v>223635</v>
      </c>
      <c r="U84" s="10"/>
      <c r="V84" s="15"/>
      <c r="W84" s="15"/>
      <c r="X84" s="15"/>
      <c r="Y84" s="49"/>
      <c r="Z84" s="90"/>
    </row>
    <row r="85" spans="10:26" ht="63.75">
      <c r="J85" s="71"/>
      <c r="K85" s="92" t="s">
        <v>331</v>
      </c>
      <c r="L85" s="198"/>
      <c r="M85" s="195"/>
      <c r="N85" s="195"/>
      <c r="O85" s="195"/>
      <c r="P85" s="195"/>
      <c r="Q85" s="195"/>
      <c r="R85" s="195"/>
      <c r="S85" s="195"/>
      <c r="T85" s="195"/>
      <c r="U85" s="10"/>
      <c r="V85" s="15"/>
      <c r="W85" s="15"/>
      <c r="X85" s="15"/>
      <c r="Y85" s="49"/>
      <c r="Z85" s="90"/>
    </row>
    <row r="86" spans="10:26" ht="76.5">
      <c r="J86" s="71" t="s">
        <v>359</v>
      </c>
      <c r="K86" s="92" t="s">
        <v>360</v>
      </c>
      <c r="L86" s="198"/>
      <c r="M86" s="195"/>
      <c r="N86" s="195"/>
      <c r="O86" s="195"/>
      <c r="P86" s="195"/>
      <c r="Q86" s="195"/>
      <c r="R86" s="195"/>
      <c r="S86" s="195"/>
      <c r="T86" s="195"/>
      <c r="U86" s="10"/>
      <c r="V86" s="15"/>
      <c r="W86" s="15"/>
      <c r="X86" s="15"/>
      <c r="Y86" s="49"/>
      <c r="Z86" s="90"/>
    </row>
    <row r="87" spans="10:26" ht="12.75">
      <c r="J87" s="71"/>
      <c r="K87" s="92" t="s">
        <v>199</v>
      </c>
      <c r="L87" s="198">
        <v>1187.1</v>
      </c>
      <c r="M87" s="195">
        <v>0</v>
      </c>
      <c r="N87" s="195">
        <v>0</v>
      </c>
      <c r="O87" s="195">
        <v>0</v>
      </c>
      <c r="P87" s="195">
        <v>0</v>
      </c>
      <c r="Q87" s="195">
        <v>0</v>
      </c>
      <c r="R87" s="195">
        <f>L87+N87+P87</f>
        <v>1187.1</v>
      </c>
      <c r="S87" s="195">
        <f>M87+O87+Q87</f>
        <v>0</v>
      </c>
      <c r="T87" s="195">
        <v>0</v>
      </c>
      <c r="U87" s="10" t="s">
        <v>351</v>
      </c>
      <c r="V87" s="15"/>
      <c r="W87" s="15"/>
      <c r="X87" s="15"/>
      <c r="Y87" s="49" t="s">
        <v>351</v>
      </c>
      <c r="Z87" s="90"/>
    </row>
    <row r="88" spans="10:26" ht="12.75">
      <c r="J88" s="71"/>
      <c r="K88" s="70"/>
      <c r="L88" s="198"/>
      <c r="M88" s="195"/>
      <c r="N88" s="195"/>
      <c r="O88" s="195"/>
      <c r="P88" s="195"/>
      <c r="Q88" s="195"/>
      <c r="R88" s="195"/>
      <c r="S88" s="195"/>
      <c r="T88" s="195"/>
      <c r="U88" s="10"/>
      <c r="V88" s="15"/>
      <c r="W88" s="15"/>
      <c r="X88" s="15"/>
      <c r="Y88" s="49"/>
      <c r="Z88" s="90"/>
    </row>
    <row r="89" spans="10:26" ht="102">
      <c r="J89" s="71"/>
      <c r="K89" s="92" t="s">
        <v>280</v>
      </c>
      <c r="L89" s="198">
        <v>500000</v>
      </c>
      <c r="M89" s="195">
        <v>0</v>
      </c>
      <c r="N89" s="195">
        <v>0</v>
      </c>
      <c r="O89" s="195">
        <v>0</v>
      </c>
      <c r="P89" s="195">
        <v>0</v>
      </c>
      <c r="Q89" s="195">
        <v>0</v>
      </c>
      <c r="R89" s="195">
        <f>L89+N89+P89</f>
        <v>500000</v>
      </c>
      <c r="S89" s="195">
        <f>M89+O89+Q89</f>
        <v>0</v>
      </c>
      <c r="T89" s="195">
        <v>0</v>
      </c>
      <c r="U89" s="10" t="s">
        <v>361</v>
      </c>
      <c r="V89" s="15"/>
      <c r="W89" s="15"/>
      <c r="X89" s="15"/>
      <c r="Y89" s="49" t="s">
        <v>361</v>
      </c>
      <c r="Z89" s="90"/>
    </row>
    <row r="90" spans="10:26" ht="12.75">
      <c r="J90" s="71"/>
      <c r="K90" s="70"/>
      <c r="L90" s="198"/>
      <c r="M90" s="195"/>
      <c r="N90" s="195"/>
      <c r="O90" s="195"/>
      <c r="P90" s="195"/>
      <c r="Q90" s="195"/>
      <c r="R90" s="195"/>
      <c r="S90" s="195"/>
      <c r="T90" s="195"/>
      <c r="U90" s="10"/>
      <c r="V90" s="15"/>
      <c r="W90" s="15"/>
      <c r="X90" s="15"/>
      <c r="Y90" s="49"/>
      <c r="Z90" s="90"/>
    </row>
    <row r="91" spans="10:26" ht="114.75">
      <c r="J91" s="71" t="s">
        <v>362</v>
      </c>
      <c r="K91" s="92" t="s">
        <v>363</v>
      </c>
      <c r="L91" s="198"/>
      <c r="M91" s="195"/>
      <c r="N91" s="195"/>
      <c r="O91" s="195"/>
      <c r="P91" s="195"/>
      <c r="Q91" s="195"/>
      <c r="R91" s="195"/>
      <c r="S91" s="195"/>
      <c r="T91" s="195"/>
      <c r="U91" s="10"/>
      <c r="V91" s="15"/>
      <c r="W91" s="15"/>
      <c r="X91" s="15"/>
      <c r="Y91" s="49"/>
      <c r="Z91" s="90"/>
    </row>
    <row r="92" spans="10:26" ht="229.5">
      <c r="J92" s="71"/>
      <c r="K92" s="92" t="s">
        <v>280</v>
      </c>
      <c r="L92" s="198">
        <v>80129.5</v>
      </c>
      <c r="M92" s="195">
        <v>0</v>
      </c>
      <c r="N92" s="195">
        <v>0</v>
      </c>
      <c r="O92" s="195">
        <v>0</v>
      </c>
      <c r="P92" s="195">
        <v>0</v>
      </c>
      <c r="Q92" s="195">
        <v>0</v>
      </c>
      <c r="R92" s="195">
        <f>L92+N92+P92</f>
        <v>80129.5</v>
      </c>
      <c r="S92" s="195">
        <f>M92+O92+Q92</f>
        <v>0</v>
      </c>
      <c r="T92" s="195">
        <v>0</v>
      </c>
      <c r="U92" s="10" t="s">
        <v>364</v>
      </c>
      <c r="V92" s="15"/>
      <c r="W92" s="15"/>
      <c r="X92" s="15"/>
      <c r="Y92" s="49" t="s">
        <v>364</v>
      </c>
      <c r="Z92" s="90"/>
    </row>
    <row r="93" spans="10:26" ht="12.75">
      <c r="J93" s="71"/>
      <c r="K93" s="70"/>
      <c r="L93" s="198"/>
      <c r="M93" s="195"/>
      <c r="N93" s="195"/>
      <c r="O93" s="195"/>
      <c r="P93" s="195"/>
      <c r="Q93" s="195"/>
      <c r="R93" s="195"/>
      <c r="S93" s="195"/>
      <c r="T93" s="195"/>
      <c r="U93" s="10"/>
      <c r="V93" s="15"/>
      <c r="W93" s="15"/>
      <c r="X93" s="15"/>
      <c r="Y93" s="49"/>
      <c r="Z93" s="90"/>
    </row>
    <row r="94" spans="10:26" ht="114.75">
      <c r="J94" s="71" t="s">
        <v>365</v>
      </c>
      <c r="K94" s="92" t="s">
        <v>366</v>
      </c>
      <c r="L94" s="198"/>
      <c r="M94" s="195"/>
      <c r="N94" s="195"/>
      <c r="O94" s="195"/>
      <c r="P94" s="195"/>
      <c r="Q94" s="195"/>
      <c r="R94" s="195"/>
      <c r="S94" s="195"/>
      <c r="T94" s="195"/>
      <c r="U94" s="10"/>
      <c r="V94" s="15"/>
      <c r="W94" s="15"/>
      <c r="X94" s="15"/>
      <c r="Y94" s="49"/>
      <c r="Z94" s="90"/>
    </row>
    <row r="95" spans="10:26" ht="267.75">
      <c r="J95" s="71"/>
      <c r="K95" s="92" t="s">
        <v>280</v>
      </c>
      <c r="L95" s="198">
        <v>1748462.7</v>
      </c>
      <c r="M95" s="195">
        <v>257168.4</v>
      </c>
      <c r="N95" s="195">
        <v>0</v>
      </c>
      <c r="O95" s="195">
        <v>0</v>
      </c>
      <c r="P95" s="195">
        <v>0</v>
      </c>
      <c r="Q95" s="195">
        <v>0</v>
      </c>
      <c r="R95" s="195">
        <f>L95+N95+P95</f>
        <v>1748462.7</v>
      </c>
      <c r="S95" s="195">
        <f>M95+O95+Q95</f>
        <v>257168.4</v>
      </c>
      <c r="T95" s="195">
        <v>223635</v>
      </c>
      <c r="U95" s="10" t="s">
        <v>367</v>
      </c>
      <c r="V95" s="15"/>
      <c r="W95" s="15"/>
      <c r="X95" s="15"/>
      <c r="Y95" s="49" t="s">
        <v>367</v>
      </c>
      <c r="Z95" s="90"/>
    </row>
    <row r="96" spans="10:26" ht="12.75">
      <c r="J96" s="71"/>
      <c r="K96" s="70"/>
      <c r="L96" s="198"/>
      <c r="M96" s="195"/>
      <c r="N96" s="195"/>
      <c r="O96" s="195"/>
      <c r="P96" s="195"/>
      <c r="Q96" s="195"/>
      <c r="R96" s="195"/>
      <c r="S96" s="195"/>
      <c r="T96" s="195"/>
      <c r="U96" s="10"/>
      <c r="V96" s="15"/>
      <c r="W96" s="15"/>
      <c r="X96" s="15"/>
      <c r="Y96" s="49"/>
      <c r="Z96" s="90"/>
    </row>
    <row r="97" spans="10:26" ht="63.75">
      <c r="J97" s="71"/>
      <c r="K97" s="92" t="s">
        <v>368</v>
      </c>
      <c r="L97" s="198">
        <f>SUM(L98:L110)</f>
        <v>1998988.9</v>
      </c>
      <c r="M97" s="198">
        <f aca="true" t="shared" si="11" ref="M97:T97">SUM(M98:M110)</f>
        <v>2228.1</v>
      </c>
      <c r="N97" s="198">
        <f t="shared" si="11"/>
        <v>0</v>
      </c>
      <c r="O97" s="198">
        <f t="shared" si="11"/>
        <v>0</v>
      </c>
      <c r="P97" s="198">
        <f t="shared" si="11"/>
        <v>0</v>
      </c>
      <c r="Q97" s="198">
        <f t="shared" si="11"/>
        <v>0</v>
      </c>
      <c r="R97" s="198">
        <f t="shared" si="11"/>
        <v>1998988.9</v>
      </c>
      <c r="S97" s="198">
        <f t="shared" si="11"/>
        <v>2228.1</v>
      </c>
      <c r="T97" s="198">
        <f t="shared" si="11"/>
        <v>2228.1</v>
      </c>
      <c r="U97" s="10"/>
      <c r="V97" s="15"/>
      <c r="W97" s="15"/>
      <c r="X97" s="15"/>
      <c r="Y97" s="49"/>
      <c r="Z97" s="90"/>
    </row>
    <row r="98" spans="10:26" ht="63.75">
      <c r="J98" s="71"/>
      <c r="K98" s="92" t="s">
        <v>331</v>
      </c>
      <c r="L98" s="198"/>
      <c r="M98" s="195"/>
      <c r="N98" s="195"/>
      <c r="O98" s="195"/>
      <c r="P98" s="195"/>
      <c r="Q98" s="195"/>
      <c r="R98" s="195"/>
      <c r="S98" s="195"/>
      <c r="T98" s="195"/>
      <c r="U98" s="10"/>
      <c r="V98" s="15"/>
      <c r="W98" s="15"/>
      <c r="X98" s="15"/>
      <c r="Y98" s="49"/>
      <c r="Z98" s="90"/>
    </row>
    <row r="99" spans="10:26" ht="114.75">
      <c r="J99" s="71" t="s">
        <v>369</v>
      </c>
      <c r="K99" s="92" t="s">
        <v>370</v>
      </c>
      <c r="L99" s="198"/>
      <c r="M99" s="195"/>
      <c r="N99" s="195"/>
      <c r="O99" s="195"/>
      <c r="P99" s="195"/>
      <c r="Q99" s="195"/>
      <c r="R99" s="195"/>
      <c r="S99" s="195"/>
      <c r="T99" s="195"/>
      <c r="U99" s="10"/>
      <c r="V99" s="15"/>
      <c r="W99" s="15"/>
      <c r="X99" s="15"/>
      <c r="Y99" s="49"/>
      <c r="Z99" s="90"/>
    </row>
    <row r="100" spans="10:26" ht="293.25">
      <c r="J100" s="71"/>
      <c r="K100" s="92" t="s">
        <v>280</v>
      </c>
      <c r="L100" s="198">
        <v>500000</v>
      </c>
      <c r="M100" s="195">
        <v>0</v>
      </c>
      <c r="N100" s="195">
        <v>0</v>
      </c>
      <c r="O100" s="195">
        <v>0</v>
      </c>
      <c r="P100" s="195">
        <v>0</v>
      </c>
      <c r="Q100" s="195">
        <v>0</v>
      </c>
      <c r="R100" s="195">
        <f>L100+N100+P100</f>
        <v>500000</v>
      </c>
      <c r="S100" s="195">
        <f>M100+O100+Q100</f>
        <v>0</v>
      </c>
      <c r="T100" s="195">
        <v>0</v>
      </c>
      <c r="U100" s="10" t="s">
        <v>371</v>
      </c>
      <c r="V100" s="15"/>
      <c r="W100" s="15"/>
      <c r="X100" s="15"/>
      <c r="Y100" s="49" t="s">
        <v>371</v>
      </c>
      <c r="Z100" s="90"/>
    </row>
    <row r="101" spans="10:26" ht="12.75">
      <c r="J101" s="71"/>
      <c r="K101" s="70"/>
      <c r="L101" s="198"/>
      <c r="M101" s="195"/>
      <c r="N101" s="195"/>
      <c r="O101" s="195"/>
      <c r="P101" s="195"/>
      <c r="Q101" s="195"/>
      <c r="R101" s="195"/>
      <c r="S101" s="195"/>
      <c r="T101" s="195"/>
      <c r="U101" s="10"/>
      <c r="V101" s="15"/>
      <c r="W101" s="15"/>
      <c r="X101" s="15"/>
      <c r="Y101" s="49"/>
      <c r="Z101" s="90"/>
    </row>
    <row r="102" spans="10:26" ht="102">
      <c r="J102" s="71" t="s">
        <v>372</v>
      </c>
      <c r="K102" s="92" t="s">
        <v>373</v>
      </c>
      <c r="L102" s="198"/>
      <c r="M102" s="195"/>
      <c r="N102" s="195"/>
      <c r="O102" s="195"/>
      <c r="P102" s="195"/>
      <c r="Q102" s="195"/>
      <c r="R102" s="195"/>
      <c r="S102" s="195"/>
      <c r="T102" s="195"/>
      <c r="U102" s="10"/>
      <c r="V102" s="15"/>
      <c r="W102" s="15"/>
      <c r="X102" s="15"/>
      <c r="Y102" s="49"/>
      <c r="Z102" s="90"/>
    </row>
    <row r="103" spans="10:26" ht="216.75">
      <c r="J103" s="71"/>
      <c r="K103" s="92" t="s">
        <v>280</v>
      </c>
      <c r="L103" s="198">
        <v>407682.9</v>
      </c>
      <c r="M103" s="195">
        <v>0</v>
      </c>
      <c r="N103" s="195">
        <v>0</v>
      </c>
      <c r="O103" s="195">
        <v>0</v>
      </c>
      <c r="P103" s="195">
        <v>0</v>
      </c>
      <c r="Q103" s="195">
        <v>0</v>
      </c>
      <c r="R103" s="195">
        <f>L103+N103+P103</f>
        <v>407682.9</v>
      </c>
      <c r="S103" s="195">
        <f>M103+O103+Q103</f>
        <v>0</v>
      </c>
      <c r="T103" s="195">
        <v>0</v>
      </c>
      <c r="U103" s="10" t="s">
        <v>374</v>
      </c>
      <c r="V103" s="15"/>
      <c r="W103" s="15"/>
      <c r="X103" s="15"/>
      <c r="Y103" s="49" t="s">
        <v>374</v>
      </c>
      <c r="Z103" s="90"/>
    </row>
    <row r="104" spans="10:26" ht="12.75">
      <c r="J104" s="71"/>
      <c r="K104" s="70"/>
      <c r="L104" s="198"/>
      <c r="M104" s="195"/>
      <c r="N104" s="195"/>
      <c r="O104" s="195"/>
      <c r="P104" s="195"/>
      <c r="Q104" s="195"/>
      <c r="R104" s="195"/>
      <c r="S104" s="195"/>
      <c r="T104" s="195"/>
      <c r="U104" s="10"/>
      <c r="V104" s="15"/>
      <c r="W104" s="15"/>
      <c r="X104" s="15"/>
      <c r="Y104" s="49"/>
      <c r="Z104" s="90"/>
    </row>
    <row r="105" spans="10:26" ht="204">
      <c r="J105" s="71" t="s">
        <v>375</v>
      </c>
      <c r="K105" s="92" t="s">
        <v>376</v>
      </c>
      <c r="L105" s="198"/>
      <c r="M105" s="195"/>
      <c r="N105" s="195"/>
      <c r="O105" s="195"/>
      <c r="P105" s="195"/>
      <c r="Q105" s="195"/>
      <c r="R105" s="195"/>
      <c r="S105" s="195"/>
      <c r="T105" s="195"/>
      <c r="U105" s="10"/>
      <c r="V105" s="15"/>
      <c r="W105" s="15"/>
      <c r="X105" s="15"/>
      <c r="Y105" s="49"/>
      <c r="Z105" s="90"/>
    </row>
    <row r="106" spans="10:26" ht="140.25">
      <c r="J106" s="71"/>
      <c r="K106" s="92" t="s">
        <v>196</v>
      </c>
      <c r="L106" s="198">
        <v>191306</v>
      </c>
      <c r="M106" s="195">
        <v>0</v>
      </c>
      <c r="N106" s="195">
        <v>0</v>
      </c>
      <c r="O106" s="195">
        <v>0</v>
      </c>
      <c r="P106" s="195">
        <v>0</v>
      </c>
      <c r="Q106" s="195">
        <v>0</v>
      </c>
      <c r="R106" s="195">
        <f>L106+N106+P106</f>
        <v>191306</v>
      </c>
      <c r="S106" s="195">
        <f>M106+O106+Q106</f>
        <v>0</v>
      </c>
      <c r="T106" s="195">
        <v>0</v>
      </c>
      <c r="U106" s="10" t="s">
        <v>377</v>
      </c>
      <c r="V106" s="15"/>
      <c r="W106" s="15"/>
      <c r="X106" s="15"/>
      <c r="Y106" s="49" t="s">
        <v>377</v>
      </c>
      <c r="Z106" s="90"/>
    </row>
    <row r="107" spans="10:26" ht="12.75">
      <c r="J107" s="71"/>
      <c r="K107" s="70"/>
      <c r="L107" s="198"/>
      <c r="M107" s="195"/>
      <c r="N107" s="195"/>
      <c r="O107" s="195"/>
      <c r="P107" s="195"/>
      <c r="Q107" s="195"/>
      <c r="R107" s="195"/>
      <c r="S107" s="195"/>
      <c r="T107" s="195"/>
      <c r="U107" s="10"/>
      <c r="V107" s="15"/>
      <c r="W107" s="15"/>
      <c r="X107" s="15"/>
      <c r="Y107" s="49"/>
      <c r="Z107" s="90"/>
    </row>
    <row r="108" spans="10:26" ht="140.25">
      <c r="J108" s="71" t="s">
        <v>378</v>
      </c>
      <c r="K108" s="92" t="s">
        <v>379</v>
      </c>
      <c r="L108" s="198"/>
      <c r="M108" s="195"/>
      <c r="N108" s="195"/>
      <c r="O108" s="195"/>
      <c r="P108" s="195"/>
      <c r="Q108" s="195"/>
      <c r="R108" s="195"/>
      <c r="S108" s="195"/>
      <c r="T108" s="195"/>
      <c r="U108" s="10"/>
      <c r="V108" s="15"/>
      <c r="W108" s="15"/>
      <c r="X108" s="15"/>
      <c r="Y108" s="49"/>
      <c r="Z108" s="90"/>
    </row>
    <row r="109" spans="10:26" ht="191.25">
      <c r="J109" s="71"/>
      <c r="K109" s="92" t="s">
        <v>196</v>
      </c>
      <c r="L109" s="198">
        <v>900000</v>
      </c>
      <c r="M109" s="195">
        <v>2228.1</v>
      </c>
      <c r="N109" s="195">
        <v>0</v>
      </c>
      <c r="O109" s="195">
        <v>0</v>
      </c>
      <c r="P109" s="195">
        <v>0</v>
      </c>
      <c r="Q109" s="195">
        <v>0</v>
      </c>
      <c r="R109" s="195">
        <f>L109+N109+P109</f>
        <v>900000</v>
      </c>
      <c r="S109" s="195">
        <f>M109+O109+Q109</f>
        <v>2228.1</v>
      </c>
      <c r="T109" s="195">
        <v>2228.1</v>
      </c>
      <c r="U109" s="10" t="s">
        <v>380</v>
      </c>
      <c r="V109" s="15"/>
      <c r="W109" s="15"/>
      <c r="X109" s="15"/>
      <c r="Y109" s="49" t="s">
        <v>380</v>
      </c>
      <c r="Z109" s="90"/>
    </row>
    <row r="110" spans="10:26" ht="12.75">
      <c r="J110" s="71"/>
      <c r="K110" s="70"/>
      <c r="L110" s="198"/>
      <c r="M110" s="195"/>
      <c r="N110" s="195"/>
      <c r="O110" s="195"/>
      <c r="P110" s="195"/>
      <c r="Q110" s="195"/>
      <c r="R110" s="195"/>
      <c r="S110" s="195"/>
      <c r="T110" s="195"/>
      <c r="U110" s="10"/>
      <c r="V110" s="15"/>
      <c r="W110" s="15"/>
      <c r="X110" s="15"/>
      <c r="Y110" s="49"/>
      <c r="Z110" s="90"/>
    </row>
    <row r="111" spans="10:26" ht="38.25">
      <c r="J111" s="71"/>
      <c r="K111" s="92" t="s">
        <v>381</v>
      </c>
      <c r="L111" s="198">
        <f>SUM(L112:L134)</f>
        <v>1954094.4</v>
      </c>
      <c r="M111" s="198">
        <f aca="true" t="shared" si="12" ref="M111:T111">SUM(M112:M134)</f>
        <v>5148.6</v>
      </c>
      <c r="N111" s="198">
        <f t="shared" si="12"/>
        <v>0</v>
      </c>
      <c r="O111" s="198">
        <f t="shared" si="12"/>
        <v>0</v>
      </c>
      <c r="P111" s="198">
        <f t="shared" si="12"/>
        <v>0</v>
      </c>
      <c r="Q111" s="198">
        <f t="shared" si="12"/>
        <v>0</v>
      </c>
      <c r="R111" s="198">
        <f t="shared" si="12"/>
        <v>1954094.4</v>
      </c>
      <c r="S111" s="198">
        <f t="shared" si="12"/>
        <v>5148.6</v>
      </c>
      <c r="T111" s="198">
        <f t="shared" si="12"/>
        <v>5148.6</v>
      </c>
      <c r="U111" s="10"/>
      <c r="V111" s="15"/>
      <c r="W111" s="15"/>
      <c r="X111" s="15"/>
      <c r="Y111" s="49"/>
      <c r="Z111" s="90"/>
    </row>
    <row r="112" spans="10:26" ht="63.75">
      <c r="J112" s="71"/>
      <c r="K112" s="92" t="s">
        <v>382</v>
      </c>
      <c r="L112" s="198"/>
      <c r="M112" s="195"/>
      <c r="N112" s="195"/>
      <c r="O112" s="195"/>
      <c r="P112" s="195"/>
      <c r="Q112" s="195"/>
      <c r="R112" s="195"/>
      <c r="S112" s="195"/>
      <c r="T112" s="195"/>
      <c r="U112" s="10"/>
      <c r="V112" s="15"/>
      <c r="W112" s="15"/>
      <c r="X112" s="15"/>
      <c r="Y112" s="49"/>
      <c r="Z112" s="90"/>
    </row>
    <row r="113" spans="10:26" ht="89.25">
      <c r="J113" s="71" t="s">
        <v>383</v>
      </c>
      <c r="K113" s="92" t="s">
        <v>384</v>
      </c>
      <c r="L113" s="198"/>
      <c r="M113" s="195"/>
      <c r="N113" s="195"/>
      <c r="O113" s="195"/>
      <c r="P113" s="195"/>
      <c r="Q113" s="195"/>
      <c r="R113" s="195"/>
      <c r="S113" s="195"/>
      <c r="T113" s="195"/>
      <c r="U113" s="10"/>
      <c r="V113" s="15"/>
      <c r="W113" s="15"/>
      <c r="X113" s="15"/>
      <c r="Y113" s="49"/>
      <c r="Z113" s="90"/>
    </row>
    <row r="114" spans="10:26" ht="408">
      <c r="J114" s="71"/>
      <c r="K114" s="92" t="s">
        <v>318</v>
      </c>
      <c r="L114" s="198">
        <v>115189.8</v>
      </c>
      <c r="M114" s="195">
        <v>5076.6</v>
      </c>
      <c r="N114" s="195">
        <v>0</v>
      </c>
      <c r="O114" s="195">
        <v>0</v>
      </c>
      <c r="P114" s="195">
        <v>0</v>
      </c>
      <c r="Q114" s="195">
        <v>0</v>
      </c>
      <c r="R114" s="195">
        <f>L114+N114+P114</f>
        <v>115189.8</v>
      </c>
      <c r="S114" s="195">
        <f>M114+O114+Q114</f>
        <v>5076.6</v>
      </c>
      <c r="T114" s="195">
        <v>5076.6</v>
      </c>
      <c r="U114" s="10" t="s">
        <v>385</v>
      </c>
      <c r="V114" s="15"/>
      <c r="W114" s="15"/>
      <c r="X114" s="15"/>
      <c r="Y114" s="49" t="s">
        <v>385</v>
      </c>
      <c r="Z114" s="90"/>
    </row>
    <row r="115" spans="10:26" ht="12.75">
      <c r="J115" s="71"/>
      <c r="K115" s="70"/>
      <c r="L115" s="198"/>
      <c r="M115" s="195"/>
      <c r="N115" s="195"/>
      <c r="O115" s="195"/>
      <c r="P115" s="195"/>
      <c r="Q115" s="195"/>
      <c r="R115" s="195"/>
      <c r="S115" s="195"/>
      <c r="T115" s="195"/>
      <c r="U115" s="10"/>
      <c r="V115" s="15"/>
      <c r="W115" s="15"/>
      <c r="X115" s="15"/>
      <c r="Y115" s="49"/>
      <c r="Z115" s="90"/>
    </row>
    <row r="116" spans="10:26" ht="76.5">
      <c r="J116" s="71" t="s">
        <v>386</v>
      </c>
      <c r="K116" s="92" t="s">
        <v>387</v>
      </c>
      <c r="L116" s="198"/>
      <c r="M116" s="195"/>
      <c r="N116" s="195"/>
      <c r="O116" s="195"/>
      <c r="P116" s="195"/>
      <c r="Q116" s="195"/>
      <c r="R116" s="195"/>
      <c r="S116" s="195"/>
      <c r="T116" s="195"/>
      <c r="U116" s="10"/>
      <c r="V116" s="15"/>
      <c r="W116" s="15"/>
      <c r="X116" s="15"/>
      <c r="Y116" s="49"/>
      <c r="Z116" s="90"/>
    </row>
    <row r="117" spans="10:26" ht="382.5">
      <c r="J117" s="71"/>
      <c r="K117" s="92" t="s">
        <v>318</v>
      </c>
      <c r="L117" s="198">
        <v>34714.7</v>
      </c>
      <c r="M117" s="195">
        <v>0</v>
      </c>
      <c r="N117" s="195">
        <v>0</v>
      </c>
      <c r="O117" s="195">
        <v>0</v>
      </c>
      <c r="P117" s="195">
        <v>0</v>
      </c>
      <c r="Q117" s="195">
        <v>0</v>
      </c>
      <c r="R117" s="195">
        <f>L117+N117+P117</f>
        <v>34714.7</v>
      </c>
      <c r="S117" s="195">
        <f>M117+O117+Q117</f>
        <v>0</v>
      </c>
      <c r="T117" s="195">
        <v>0</v>
      </c>
      <c r="U117" s="10" t="s">
        <v>388</v>
      </c>
      <c r="V117" s="15"/>
      <c r="W117" s="15"/>
      <c r="X117" s="15"/>
      <c r="Y117" s="49" t="s">
        <v>388</v>
      </c>
      <c r="Z117" s="90"/>
    </row>
    <row r="118" spans="10:26" ht="12.75">
      <c r="J118" s="71"/>
      <c r="K118" s="70"/>
      <c r="L118" s="198"/>
      <c r="M118" s="195"/>
      <c r="N118" s="195"/>
      <c r="O118" s="195"/>
      <c r="P118" s="195"/>
      <c r="Q118" s="195"/>
      <c r="R118" s="195"/>
      <c r="S118" s="195"/>
      <c r="T118" s="195"/>
      <c r="U118" s="10"/>
      <c r="V118" s="15"/>
      <c r="W118" s="15"/>
      <c r="X118" s="15"/>
      <c r="Y118" s="49"/>
      <c r="Z118" s="90"/>
    </row>
    <row r="119" spans="10:26" ht="102">
      <c r="J119" s="71" t="s">
        <v>389</v>
      </c>
      <c r="K119" s="92" t="s">
        <v>390</v>
      </c>
      <c r="L119" s="198"/>
      <c r="M119" s="195"/>
      <c r="N119" s="195"/>
      <c r="O119" s="195"/>
      <c r="P119" s="195"/>
      <c r="Q119" s="195"/>
      <c r="R119" s="195"/>
      <c r="S119" s="195"/>
      <c r="T119" s="195"/>
      <c r="U119" s="10"/>
      <c r="V119" s="15"/>
      <c r="W119" s="15"/>
      <c r="X119" s="15"/>
      <c r="Y119" s="49"/>
      <c r="Z119" s="90"/>
    </row>
    <row r="120" spans="10:26" ht="267.75">
      <c r="J120" s="71"/>
      <c r="K120" s="92" t="s">
        <v>318</v>
      </c>
      <c r="L120" s="198">
        <v>996502.2</v>
      </c>
      <c r="M120" s="195">
        <v>0</v>
      </c>
      <c r="N120" s="195">
        <v>0</v>
      </c>
      <c r="O120" s="195">
        <v>0</v>
      </c>
      <c r="P120" s="195">
        <v>0</v>
      </c>
      <c r="Q120" s="195">
        <v>0</v>
      </c>
      <c r="R120" s="195">
        <f>L120+N120+P120</f>
        <v>996502.2</v>
      </c>
      <c r="S120" s="195">
        <f>M120+O120+Q120</f>
        <v>0</v>
      </c>
      <c r="T120" s="195">
        <v>0</v>
      </c>
      <c r="U120" s="10" t="s">
        <v>391</v>
      </c>
      <c r="V120" s="15"/>
      <c r="W120" s="15"/>
      <c r="X120" s="15"/>
      <c r="Y120" s="49" t="s">
        <v>391</v>
      </c>
      <c r="Z120" s="90"/>
    </row>
    <row r="121" spans="10:26" ht="12.75">
      <c r="J121" s="71"/>
      <c r="K121" s="70"/>
      <c r="L121" s="198"/>
      <c r="M121" s="195"/>
      <c r="N121" s="195"/>
      <c r="O121" s="195"/>
      <c r="P121" s="195"/>
      <c r="Q121" s="195"/>
      <c r="R121" s="195"/>
      <c r="S121" s="195"/>
      <c r="T121" s="195"/>
      <c r="U121" s="10"/>
      <c r="V121" s="15"/>
      <c r="W121" s="15"/>
      <c r="X121" s="15"/>
      <c r="Y121" s="49"/>
      <c r="Z121" s="90"/>
    </row>
    <row r="122" spans="10:26" ht="51">
      <c r="J122" s="71"/>
      <c r="K122" s="92" t="s">
        <v>392</v>
      </c>
      <c r="L122" s="198"/>
      <c r="M122" s="195"/>
      <c r="N122" s="195"/>
      <c r="O122" s="195"/>
      <c r="P122" s="195"/>
      <c r="Q122" s="195"/>
      <c r="R122" s="195"/>
      <c r="S122" s="195"/>
      <c r="T122" s="195"/>
      <c r="U122" s="10"/>
      <c r="V122" s="15"/>
      <c r="W122" s="15"/>
      <c r="X122" s="15"/>
      <c r="Y122" s="49"/>
      <c r="Z122" s="90"/>
    </row>
    <row r="123" spans="10:26" ht="102">
      <c r="J123" s="71" t="s">
        <v>393</v>
      </c>
      <c r="K123" s="92" t="s">
        <v>394</v>
      </c>
      <c r="L123" s="198"/>
      <c r="M123" s="195"/>
      <c r="N123" s="195"/>
      <c r="O123" s="195"/>
      <c r="P123" s="195"/>
      <c r="Q123" s="195"/>
      <c r="R123" s="195"/>
      <c r="S123" s="195"/>
      <c r="T123" s="195"/>
      <c r="U123" s="10"/>
      <c r="V123" s="15"/>
      <c r="W123" s="15"/>
      <c r="X123" s="15"/>
      <c r="Y123" s="49"/>
      <c r="Z123" s="90"/>
    </row>
    <row r="124" spans="10:26" ht="409.5">
      <c r="J124" s="71"/>
      <c r="K124" s="92" t="s">
        <v>280</v>
      </c>
      <c r="L124" s="198">
        <v>600000</v>
      </c>
      <c r="M124" s="195">
        <v>72</v>
      </c>
      <c r="N124" s="195">
        <v>0</v>
      </c>
      <c r="O124" s="195">
        <v>0</v>
      </c>
      <c r="P124" s="195">
        <v>0</v>
      </c>
      <c r="Q124" s="195">
        <v>0</v>
      </c>
      <c r="R124" s="195">
        <f>L124+N124+P124</f>
        <v>600000</v>
      </c>
      <c r="S124" s="195">
        <f>M124+O124+Q124</f>
        <v>72</v>
      </c>
      <c r="T124" s="195">
        <v>72</v>
      </c>
      <c r="U124" s="10" t="s">
        <v>395</v>
      </c>
      <c r="V124" s="15"/>
      <c r="W124" s="15"/>
      <c r="X124" s="15"/>
      <c r="Y124" s="49" t="s">
        <v>395</v>
      </c>
      <c r="Z124" s="90"/>
    </row>
    <row r="125" spans="10:26" ht="12.75">
      <c r="J125" s="71"/>
      <c r="K125" s="70"/>
      <c r="L125" s="198"/>
      <c r="M125" s="195"/>
      <c r="N125" s="195"/>
      <c r="O125" s="195"/>
      <c r="P125" s="195"/>
      <c r="Q125" s="195"/>
      <c r="R125" s="195"/>
      <c r="S125" s="195"/>
      <c r="T125" s="195"/>
      <c r="U125" s="10"/>
      <c r="V125" s="15"/>
      <c r="W125" s="15"/>
      <c r="X125" s="15"/>
      <c r="Y125" s="49"/>
      <c r="Z125" s="90"/>
    </row>
    <row r="126" spans="10:26" ht="51">
      <c r="J126" s="71"/>
      <c r="K126" s="92" t="s">
        <v>396</v>
      </c>
      <c r="L126" s="198"/>
      <c r="M126" s="195"/>
      <c r="N126" s="195"/>
      <c r="O126" s="195"/>
      <c r="P126" s="195"/>
      <c r="Q126" s="195"/>
      <c r="R126" s="195"/>
      <c r="S126" s="195"/>
      <c r="T126" s="195"/>
      <c r="U126" s="10"/>
      <c r="V126" s="15"/>
      <c r="W126" s="15"/>
      <c r="X126" s="15"/>
      <c r="Y126" s="49"/>
      <c r="Z126" s="90"/>
    </row>
    <row r="127" spans="10:26" ht="63.75">
      <c r="J127" s="71" t="s">
        <v>397</v>
      </c>
      <c r="K127" s="92" t="s">
        <v>398</v>
      </c>
      <c r="L127" s="198"/>
      <c r="M127" s="195"/>
      <c r="N127" s="195"/>
      <c r="O127" s="195"/>
      <c r="P127" s="195"/>
      <c r="Q127" s="195"/>
      <c r="R127" s="195"/>
      <c r="S127" s="195"/>
      <c r="T127" s="195"/>
      <c r="U127" s="10"/>
      <c r="V127" s="15"/>
      <c r="W127" s="15"/>
      <c r="X127" s="15"/>
      <c r="Y127" s="49"/>
      <c r="Z127" s="90"/>
    </row>
    <row r="128" spans="10:26" ht="409.5">
      <c r="J128" s="71"/>
      <c r="K128" s="92" t="s">
        <v>199</v>
      </c>
      <c r="L128" s="198">
        <v>47.2</v>
      </c>
      <c r="M128" s="195">
        <v>0</v>
      </c>
      <c r="N128" s="195">
        <v>0</v>
      </c>
      <c r="O128" s="195">
        <v>0</v>
      </c>
      <c r="P128" s="195">
        <v>0</v>
      </c>
      <c r="Q128" s="195">
        <v>0</v>
      </c>
      <c r="R128" s="195">
        <f>L128+N128+P128</f>
        <v>47.2</v>
      </c>
      <c r="S128" s="195">
        <f>M128+O128+Q128</f>
        <v>0</v>
      </c>
      <c r="T128" s="195">
        <v>0</v>
      </c>
      <c r="U128" s="10" t="s">
        <v>399</v>
      </c>
      <c r="V128" s="15"/>
      <c r="W128" s="15"/>
      <c r="X128" s="15"/>
      <c r="Y128" s="49" t="s">
        <v>399</v>
      </c>
      <c r="Z128" s="90"/>
    </row>
    <row r="129" spans="10:26" ht="12.75">
      <c r="J129" s="71"/>
      <c r="K129" s="70"/>
      <c r="L129" s="198"/>
      <c r="M129" s="195"/>
      <c r="N129" s="195"/>
      <c r="O129" s="195"/>
      <c r="P129" s="195"/>
      <c r="Q129" s="195"/>
      <c r="R129" s="195"/>
      <c r="S129" s="195"/>
      <c r="T129" s="195"/>
      <c r="U129" s="10"/>
      <c r="V129" s="15"/>
      <c r="W129" s="15"/>
      <c r="X129" s="15"/>
      <c r="Y129" s="49"/>
      <c r="Z129" s="90"/>
    </row>
    <row r="130" spans="10:26" ht="51">
      <c r="J130" s="71" t="s">
        <v>400</v>
      </c>
      <c r="K130" s="92" t="s">
        <v>401</v>
      </c>
      <c r="L130" s="198"/>
      <c r="M130" s="195"/>
      <c r="N130" s="195"/>
      <c r="O130" s="195"/>
      <c r="P130" s="195"/>
      <c r="Q130" s="195"/>
      <c r="R130" s="195"/>
      <c r="S130" s="195"/>
      <c r="T130" s="195"/>
      <c r="U130" s="10"/>
      <c r="V130" s="15"/>
      <c r="W130" s="15"/>
      <c r="X130" s="15"/>
      <c r="Y130" s="49"/>
      <c r="Z130" s="90"/>
    </row>
    <row r="131" spans="10:26" ht="357">
      <c r="J131" s="71"/>
      <c r="K131" s="92" t="s">
        <v>199</v>
      </c>
      <c r="L131" s="198">
        <v>7640.5</v>
      </c>
      <c r="M131" s="195">
        <v>0</v>
      </c>
      <c r="N131" s="195">
        <v>0</v>
      </c>
      <c r="O131" s="195">
        <v>0</v>
      </c>
      <c r="P131" s="195">
        <v>0</v>
      </c>
      <c r="Q131" s="195">
        <v>0</v>
      </c>
      <c r="R131" s="195">
        <f>L131+N131+P131</f>
        <v>7640.5</v>
      </c>
      <c r="S131" s="195">
        <f>M131+O131+Q131</f>
        <v>0</v>
      </c>
      <c r="T131" s="195">
        <v>0</v>
      </c>
      <c r="U131" s="10" t="s">
        <v>402</v>
      </c>
      <c r="V131" s="15"/>
      <c r="W131" s="15"/>
      <c r="X131" s="15"/>
      <c r="Y131" s="49" t="s">
        <v>402</v>
      </c>
      <c r="Z131" s="90"/>
    </row>
    <row r="132" spans="10:26" ht="12.75">
      <c r="J132" s="71"/>
      <c r="K132" s="70"/>
      <c r="L132" s="198"/>
      <c r="M132" s="195"/>
      <c r="N132" s="195"/>
      <c r="O132" s="195"/>
      <c r="P132" s="195"/>
      <c r="Q132" s="195"/>
      <c r="R132" s="195"/>
      <c r="S132" s="195"/>
      <c r="T132" s="195"/>
      <c r="U132" s="10"/>
      <c r="V132" s="15"/>
      <c r="W132" s="15"/>
      <c r="X132" s="15"/>
      <c r="Y132" s="49"/>
      <c r="Z132" s="90"/>
    </row>
    <row r="133" spans="10:26" ht="38.25">
      <c r="J133" s="71" t="s">
        <v>403</v>
      </c>
      <c r="K133" s="92" t="s">
        <v>381</v>
      </c>
      <c r="L133" s="198">
        <v>200000</v>
      </c>
      <c r="M133" s="195">
        <v>0</v>
      </c>
      <c r="N133" s="195">
        <v>0</v>
      </c>
      <c r="O133" s="195">
        <v>0</v>
      </c>
      <c r="P133" s="195">
        <v>0</v>
      </c>
      <c r="Q133" s="195">
        <v>0</v>
      </c>
      <c r="R133" s="195">
        <f>L133+N133+P133</f>
        <v>200000</v>
      </c>
      <c r="S133" s="195">
        <f>M133+O133+Q133</f>
        <v>0</v>
      </c>
      <c r="T133" s="195">
        <v>0</v>
      </c>
      <c r="U133" s="10" t="s">
        <v>351</v>
      </c>
      <c r="V133" s="15"/>
      <c r="W133" s="15"/>
      <c r="X133" s="15"/>
      <c r="Y133" s="49" t="s">
        <v>351</v>
      </c>
      <c r="Z133" s="90"/>
    </row>
    <row r="134" spans="10:26" ht="12.75">
      <c r="J134" s="71"/>
      <c r="K134" s="70"/>
      <c r="L134" s="198"/>
      <c r="M134" s="195"/>
      <c r="N134" s="195"/>
      <c r="O134" s="195"/>
      <c r="P134" s="195"/>
      <c r="Q134" s="195"/>
      <c r="R134" s="195"/>
      <c r="S134" s="195"/>
      <c r="T134" s="195"/>
      <c r="U134" s="10"/>
      <c r="V134" s="15"/>
      <c r="W134" s="15"/>
      <c r="X134" s="15"/>
      <c r="Y134" s="49"/>
      <c r="Z134" s="90"/>
    </row>
    <row r="135" spans="10:26" ht="51">
      <c r="J135" s="71"/>
      <c r="K135" s="92" t="s">
        <v>404</v>
      </c>
      <c r="L135" s="198">
        <f>SUM(L136:L149)</f>
        <v>10143753.5</v>
      </c>
      <c r="M135" s="198">
        <f aca="true" t="shared" si="13" ref="M135:T135">SUM(M136:M149)</f>
        <v>635028.4</v>
      </c>
      <c r="N135" s="198">
        <f t="shared" si="13"/>
        <v>0</v>
      </c>
      <c r="O135" s="198">
        <f t="shared" si="13"/>
        <v>0</v>
      </c>
      <c r="P135" s="198">
        <f t="shared" si="13"/>
        <v>0</v>
      </c>
      <c r="Q135" s="198">
        <f t="shared" si="13"/>
        <v>0</v>
      </c>
      <c r="R135" s="198">
        <f t="shared" si="13"/>
        <v>10143753.5</v>
      </c>
      <c r="S135" s="198">
        <f t="shared" si="13"/>
        <v>635028.4</v>
      </c>
      <c r="T135" s="198">
        <f t="shared" si="13"/>
        <v>631623.7</v>
      </c>
      <c r="U135" s="10"/>
      <c r="V135" s="15"/>
      <c r="W135" s="15"/>
      <c r="X135" s="15"/>
      <c r="Y135" s="49"/>
      <c r="Z135" s="90"/>
    </row>
    <row r="136" spans="10:26" ht="63.75">
      <c r="J136" s="71"/>
      <c r="K136" s="92" t="s">
        <v>405</v>
      </c>
      <c r="L136" s="198"/>
      <c r="M136" s="195"/>
      <c r="N136" s="195"/>
      <c r="O136" s="195"/>
      <c r="P136" s="195"/>
      <c r="Q136" s="195"/>
      <c r="R136" s="195"/>
      <c r="S136" s="195"/>
      <c r="T136" s="195"/>
      <c r="U136" s="10"/>
      <c r="V136" s="15"/>
      <c r="W136" s="15"/>
      <c r="X136" s="15"/>
      <c r="Y136" s="49"/>
      <c r="Z136" s="90"/>
    </row>
    <row r="137" spans="10:26" ht="114.75">
      <c r="J137" s="71" t="s">
        <v>406</v>
      </c>
      <c r="K137" s="92" t="s">
        <v>407</v>
      </c>
      <c r="L137" s="198"/>
      <c r="M137" s="195"/>
      <c r="N137" s="195"/>
      <c r="O137" s="195"/>
      <c r="P137" s="195"/>
      <c r="Q137" s="195"/>
      <c r="R137" s="195"/>
      <c r="S137" s="195"/>
      <c r="T137" s="195"/>
      <c r="U137" s="10"/>
      <c r="V137" s="15"/>
      <c r="W137" s="15"/>
      <c r="X137" s="15"/>
      <c r="Y137" s="49"/>
      <c r="Z137" s="90"/>
    </row>
    <row r="138" spans="10:26" ht="280.5">
      <c r="J138" s="71"/>
      <c r="K138" s="92" t="s">
        <v>196</v>
      </c>
      <c r="L138" s="198">
        <v>2760974.4</v>
      </c>
      <c r="M138" s="195">
        <v>352017</v>
      </c>
      <c r="N138" s="195">
        <v>0</v>
      </c>
      <c r="O138" s="195">
        <v>0</v>
      </c>
      <c r="P138" s="195">
        <v>0</v>
      </c>
      <c r="Q138" s="195">
        <v>0</v>
      </c>
      <c r="R138" s="195">
        <f>L138+N138+P138</f>
        <v>2760974.4</v>
      </c>
      <c r="S138" s="195">
        <f>M138+O138+Q138</f>
        <v>352017</v>
      </c>
      <c r="T138" s="195">
        <v>352017</v>
      </c>
      <c r="U138" s="10" t="s">
        <v>408</v>
      </c>
      <c r="V138" s="15"/>
      <c r="W138" s="15"/>
      <c r="X138" s="15"/>
      <c r="Y138" s="49" t="s">
        <v>408</v>
      </c>
      <c r="Z138" s="90"/>
    </row>
    <row r="139" spans="10:26" ht="12.75">
      <c r="J139" s="71"/>
      <c r="K139" s="70"/>
      <c r="L139" s="198"/>
      <c r="M139" s="195"/>
      <c r="N139" s="195"/>
      <c r="O139" s="195"/>
      <c r="P139" s="195"/>
      <c r="Q139" s="195"/>
      <c r="R139" s="195"/>
      <c r="S139" s="195"/>
      <c r="T139" s="195"/>
      <c r="U139" s="10"/>
      <c r="V139" s="15"/>
      <c r="W139" s="15"/>
      <c r="X139" s="15"/>
      <c r="Y139" s="49"/>
      <c r="Z139" s="90"/>
    </row>
    <row r="140" spans="10:26" ht="114.75">
      <c r="J140" s="71" t="s">
        <v>409</v>
      </c>
      <c r="K140" s="92" t="s">
        <v>410</v>
      </c>
      <c r="L140" s="198"/>
      <c r="M140" s="195"/>
      <c r="N140" s="195"/>
      <c r="O140" s="195"/>
      <c r="P140" s="195"/>
      <c r="Q140" s="195"/>
      <c r="R140" s="195"/>
      <c r="S140" s="195"/>
      <c r="T140" s="195"/>
      <c r="U140" s="10"/>
      <c r="V140" s="15"/>
      <c r="W140" s="15"/>
      <c r="X140" s="15"/>
      <c r="Y140" s="49"/>
      <c r="Z140" s="90"/>
    </row>
    <row r="141" spans="10:26" ht="409.5">
      <c r="J141" s="71"/>
      <c r="K141" s="92" t="s">
        <v>196</v>
      </c>
      <c r="L141" s="198">
        <v>2000000</v>
      </c>
      <c r="M141" s="195">
        <v>245324.3</v>
      </c>
      <c r="N141" s="195">
        <v>0</v>
      </c>
      <c r="O141" s="195">
        <v>0</v>
      </c>
      <c r="P141" s="195">
        <v>0</v>
      </c>
      <c r="Q141" s="195">
        <v>0</v>
      </c>
      <c r="R141" s="195">
        <f>L141+N141+P141</f>
        <v>2000000</v>
      </c>
      <c r="S141" s="195">
        <f>M141+O141+Q141</f>
        <v>245324.3</v>
      </c>
      <c r="T141" s="195">
        <v>241919.6</v>
      </c>
      <c r="U141" s="10" t="s">
        <v>411</v>
      </c>
      <c r="V141" s="15"/>
      <c r="W141" s="15"/>
      <c r="X141" s="15"/>
      <c r="Y141" s="49" t="s">
        <v>411</v>
      </c>
      <c r="Z141" s="90"/>
    </row>
    <row r="142" spans="10:26" ht="12.75">
      <c r="J142" s="71"/>
      <c r="K142" s="70"/>
      <c r="L142" s="198"/>
      <c r="M142" s="195"/>
      <c r="N142" s="195"/>
      <c r="O142" s="195"/>
      <c r="P142" s="195"/>
      <c r="Q142" s="195"/>
      <c r="R142" s="195"/>
      <c r="S142" s="195"/>
      <c r="T142" s="195"/>
      <c r="U142" s="10"/>
      <c r="V142" s="15"/>
      <c r="W142" s="15"/>
      <c r="X142" s="15"/>
      <c r="Y142" s="49"/>
      <c r="Z142" s="90"/>
    </row>
    <row r="143" spans="10:26" ht="63.75">
      <c r="J143" s="71"/>
      <c r="K143" s="92" t="s">
        <v>315</v>
      </c>
      <c r="L143" s="198"/>
      <c r="M143" s="195"/>
      <c r="N143" s="195"/>
      <c r="O143" s="195"/>
      <c r="P143" s="195"/>
      <c r="Q143" s="195"/>
      <c r="R143" s="195"/>
      <c r="S143" s="195"/>
      <c r="T143" s="195"/>
      <c r="U143" s="10"/>
      <c r="V143" s="15"/>
      <c r="W143" s="15"/>
      <c r="X143" s="15"/>
      <c r="Y143" s="49"/>
      <c r="Z143" s="90"/>
    </row>
    <row r="144" spans="10:26" ht="114.75">
      <c r="J144" s="71" t="s">
        <v>412</v>
      </c>
      <c r="K144" s="92" t="s">
        <v>413</v>
      </c>
      <c r="L144" s="198"/>
      <c r="M144" s="195"/>
      <c r="N144" s="195"/>
      <c r="O144" s="195"/>
      <c r="P144" s="195"/>
      <c r="Q144" s="195"/>
      <c r="R144" s="195"/>
      <c r="S144" s="195"/>
      <c r="T144" s="195"/>
      <c r="U144" s="10"/>
      <c r="V144" s="15"/>
      <c r="W144" s="15"/>
      <c r="X144" s="15"/>
      <c r="Y144" s="49"/>
      <c r="Z144" s="90"/>
    </row>
    <row r="145" spans="10:26" ht="409.5">
      <c r="J145" s="71"/>
      <c r="K145" s="92" t="s">
        <v>318</v>
      </c>
      <c r="L145" s="198">
        <v>2815295.1</v>
      </c>
      <c r="M145" s="195">
        <v>37687.1</v>
      </c>
      <c r="N145" s="195">
        <v>0</v>
      </c>
      <c r="O145" s="195">
        <v>0</v>
      </c>
      <c r="P145" s="195">
        <v>0</v>
      </c>
      <c r="Q145" s="195">
        <v>0</v>
      </c>
      <c r="R145" s="195">
        <f>L145+N145+P145</f>
        <v>2815295.1</v>
      </c>
      <c r="S145" s="195">
        <f>M145+O145+Q145</f>
        <v>37687.1</v>
      </c>
      <c r="T145" s="195">
        <v>37687.1</v>
      </c>
      <c r="U145" s="10" t="s">
        <v>414</v>
      </c>
      <c r="V145" s="15"/>
      <c r="W145" s="15"/>
      <c r="X145" s="15"/>
      <c r="Y145" s="49" t="s">
        <v>414</v>
      </c>
      <c r="Z145" s="90"/>
    </row>
    <row r="146" spans="10:26" ht="12.75">
      <c r="J146" s="71"/>
      <c r="K146" s="70"/>
      <c r="L146" s="198"/>
      <c r="M146" s="195"/>
      <c r="N146" s="195"/>
      <c r="O146" s="195"/>
      <c r="P146" s="195"/>
      <c r="Q146" s="195"/>
      <c r="R146" s="195"/>
      <c r="S146" s="195"/>
      <c r="T146" s="195"/>
      <c r="U146" s="10"/>
      <c r="V146" s="15"/>
      <c r="W146" s="15"/>
      <c r="X146" s="15"/>
      <c r="Y146" s="49"/>
      <c r="Z146" s="90"/>
    </row>
    <row r="147" spans="10:26" ht="153">
      <c r="J147" s="71" t="s">
        <v>415</v>
      </c>
      <c r="K147" s="92" t="s">
        <v>416</v>
      </c>
      <c r="L147" s="198"/>
      <c r="M147" s="195"/>
      <c r="N147" s="195"/>
      <c r="O147" s="195"/>
      <c r="P147" s="195"/>
      <c r="Q147" s="195"/>
      <c r="R147" s="195"/>
      <c r="S147" s="195"/>
      <c r="T147" s="195"/>
      <c r="U147" s="10"/>
      <c r="V147" s="15"/>
      <c r="W147" s="15"/>
      <c r="X147" s="15"/>
      <c r="Y147" s="49"/>
      <c r="Z147" s="90"/>
    </row>
    <row r="148" spans="10:26" ht="369.75">
      <c r="J148" s="71"/>
      <c r="K148" s="92" t="s">
        <v>196</v>
      </c>
      <c r="L148" s="198">
        <v>2567484</v>
      </c>
      <c r="M148" s="195">
        <v>0</v>
      </c>
      <c r="N148" s="195">
        <v>0</v>
      </c>
      <c r="O148" s="195">
        <v>0</v>
      </c>
      <c r="P148" s="195">
        <v>0</v>
      </c>
      <c r="Q148" s="195">
        <v>0</v>
      </c>
      <c r="R148" s="195">
        <f>L148+N148+P148</f>
        <v>2567484</v>
      </c>
      <c r="S148" s="195">
        <f>M148+O148+Q148</f>
        <v>0</v>
      </c>
      <c r="T148" s="195">
        <v>0</v>
      </c>
      <c r="U148" s="10" t="s">
        <v>417</v>
      </c>
      <c r="V148" s="15"/>
      <c r="W148" s="15"/>
      <c r="X148" s="15"/>
      <c r="Y148" s="49" t="s">
        <v>417</v>
      </c>
      <c r="Z148" s="90"/>
    </row>
    <row r="149" spans="10:26" ht="12.75">
      <c r="J149" s="71"/>
      <c r="K149" s="70"/>
      <c r="L149" s="198"/>
      <c r="M149" s="195"/>
      <c r="N149" s="195"/>
      <c r="O149" s="195"/>
      <c r="P149" s="195"/>
      <c r="Q149" s="195"/>
      <c r="R149" s="195"/>
      <c r="S149" s="195"/>
      <c r="T149" s="195"/>
      <c r="U149" s="10"/>
      <c r="V149" s="15"/>
      <c r="W149" s="15"/>
      <c r="X149" s="15"/>
      <c r="Y149" s="49"/>
      <c r="Z149" s="90"/>
    </row>
    <row r="150" spans="10:26" ht="51">
      <c r="J150" s="71"/>
      <c r="K150" s="92" t="s">
        <v>418</v>
      </c>
      <c r="L150" s="198">
        <f>SUM(L151:L154)</f>
        <v>2614479.3</v>
      </c>
      <c r="M150" s="198">
        <f aca="true" t="shared" si="14" ref="M150:T150">SUM(M151:M154)</f>
        <v>0</v>
      </c>
      <c r="N150" s="198">
        <f t="shared" si="14"/>
        <v>0</v>
      </c>
      <c r="O150" s="198">
        <f t="shared" si="14"/>
        <v>0</v>
      </c>
      <c r="P150" s="198">
        <f t="shared" si="14"/>
        <v>0</v>
      </c>
      <c r="Q150" s="198">
        <f t="shared" si="14"/>
        <v>0</v>
      </c>
      <c r="R150" s="198">
        <f t="shared" si="14"/>
        <v>2614479.3</v>
      </c>
      <c r="S150" s="198">
        <f t="shared" si="14"/>
        <v>0</v>
      </c>
      <c r="T150" s="198">
        <f t="shared" si="14"/>
        <v>0</v>
      </c>
      <c r="U150" s="10"/>
      <c r="V150" s="15"/>
      <c r="W150" s="15"/>
      <c r="X150" s="15"/>
      <c r="Y150" s="49"/>
      <c r="Z150" s="90"/>
    </row>
    <row r="151" spans="10:26" ht="63.75">
      <c r="J151" s="71"/>
      <c r="K151" s="92" t="s">
        <v>315</v>
      </c>
      <c r="L151" s="198"/>
      <c r="M151" s="195"/>
      <c r="N151" s="195"/>
      <c r="O151" s="195"/>
      <c r="P151" s="195"/>
      <c r="Q151" s="195"/>
      <c r="R151" s="195"/>
      <c r="S151" s="195"/>
      <c r="T151" s="195"/>
      <c r="U151" s="10"/>
      <c r="V151" s="15"/>
      <c r="W151" s="15"/>
      <c r="X151" s="15"/>
      <c r="Y151" s="49"/>
      <c r="Z151" s="90"/>
    </row>
    <row r="152" spans="10:26" ht="102">
      <c r="J152" s="71" t="s">
        <v>419</v>
      </c>
      <c r="K152" s="92" t="s">
        <v>420</v>
      </c>
      <c r="L152" s="198"/>
      <c r="M152" s="195"/>
      <c r="N152" s="195"/>
      <c r="O152" s="195"/>
      <c r="P152" s="195"/>
      <c r="Q152" s="195"/>
      <c r="R152" s="195"/>
      <c r="S152" s="195"/>
      <c r="T152" s="195"/>
      <c r="U152" s="10"/>
      <c r="V152" s="15"/>
      <c r="W152" s="15"/>
      <c r="X152" s="15"/>
      <c r="Y152" s="49"/>
      <c r="Z152" s="90"/>
    </row>
    <row r="153" spans="10:26" ht="357">
      <c r="J153" s="71"/>
      <c r="K153" s="92" t="s">
        <v>231</v>
      </c>
      <c r="L153" s="198">
        <v>2614479.3</v>
      </c>
      <c r="M153" s="195">
        <v>0</v>
      </c>
      <c r="N153" s="195">
        <v>0</v>
      </c>
      <c r="O153" s="195">
        <v>0</v>
      </c>
      <c r="P153" s="195">
        <v>0</v>
      </c>
      <c r="Q153" s="195">
        <v>0</v>
      </c>
      <c r="R153" s="195">
        <f>L153+N153+P153</f>
        <v>2614479.3</v>
      </c>
      <c r="S153" s="195">
        <f>M153+O153+Q153</f>
        <v>0</v>
      </c>
      <c r="T153" s="195">
        <v>0</v>
      </c>
      <c r="U153" s="10" t="s">
        <v>421</v>
      </c>
      <c r="V153" s="15"/>
      <c r="W153" s="15"/>
      <c r="X153" s="15"/>
      <c r="Y153" s="49" t="s">
        <v>421</v>
      </c>
      <c r="Z153" s="90"/>
    </row>
    <row r="154" spans="10:26" ht="12.75">
      <c r="J154" s="71"/>
      <c r="K154" s="70"/>
      <c r="L154" s="198"/>
      <c r="M154" s="195"/>
      <c r="N154" s="195"/>
      <c r="O154" s="195"/>
      <c r="P154" s="195"/>
      <c r="Q154" s="195"/>
      <c r="R154" s="195"/>
      <c r="S154" s="195"/>
      <c r="T154" s="195"/>
      <c r="U154" s="10"/>
      <c r="V154" s="15"/>
      <c r="W154" s="15"/>
      <c r="X154" s="15"/>
      <c r="Y154" s="49"/>
      <c r="Z154" s="90"/>
    </row>
    <row r="155" spans="10:26" ht="38.25">
      <c r="J155" s="71"/>
      <c r="K155" s="92" t="s">
        <v>422</v>
      </c>
      <c r="L155" s="198">
        <f>SUM(L156:L159)</f>
        <v>757820.4</v>
      </c>
      <c r="M155" s="198">
        <f aca="true" t="shared" si="15" ref="M155:T155">SUM(M156:M159)</f>
        <v>0</v>
      </c>
      <c r="N155" s="198">
        <f t="shared" si="15"/>
        <v>0</v>
      </c>
      <c r="O155" s="198">
        <f t="shared" si="15"/>
        <v>0</v>
      </c>
      <c r="P155" s="198">
        <f t="shared" si="15"/>
        <v>0</v>
      </c>
      <c r="Q155" s="198">
        <f t="shared" si="15"/>
        <v>0</v>
      </c>
      <c r="R155" s="198">
        <f t="shared" si="15"/>
        <v>757820.4</v>
      </c>
      <c r="S155" s="198">
        <f t="shared" si="15"/>
        <v>0</v>
      </c>
      <c r="T155" s="198">
        <f t="shared" si="15"/>
        <v>0</v>
      </c>
      <c r="U155" s="10"/>
      <c r="V155" s="15"/>
      <c r="W155" s="15"/>
      <c r="X155" s="15"/>
      <c r="Y155" s="49"/>
      <c r="Z155" s="90"/>
    </row>
    <row r="156" spans="10:26" ht="51">
      <c r="J156" s="71"/>
      <c r="K156" s="92" t="s">
        <v>396</v>
      </c>
      <c r="L156" s="198"/>
      <c r="M156" s="195"/>
      <c r="N156" s="195"/>
      <c r="O156" s="195"/>
      <c r="P156" s="195"/>
      <c r="Q156" s="195"/>
      <c r="R156" s="195"/>
      <c r="S156" s="195"/>
      <c r="T156" s="195"/>
      <c r="U156" s="10"/>
      <c r="V156" s="15"/>
      <c r="W156" s="15"/>
      <c r="X156" s="15"/>
      <c r="Y156" s="49"/>
      <c r="Z156" s="90"/>
    </row>
    <row r="157" spans="10:26" ht="102">
      <c r="J157" s="71" t="s">
        <v>423</v>
      </c>
      <c r="K157" s="92" t="s">
        <v>424</v>
      </c>
      <c r="L157" s="198"/>
      <c r="M157" s="195"/>
      <c r="N157" s="195"/>
      <c r="O157" s="195"/>
      <c r="P157" s="195"/>
      <c r="Q157" s="195"/>
      <c r="R157" s="195"/>
      <c r="S157" s="195"/>
      <c r="T157" s="195"/>
      <c r="U157" s="10"/>
      <c r="V157" s="15"/>
      <c r="W157" s="15"/>
      <c r="X157" s="15"/>
      <c r="Y157" s="49"/>
      <c r="Z157" s="90"/>
    </row>
    <row r="158" spans="10:26" ht="114.75">
      <c r="J158" s="71"/>
      <c r="K158" s="92" t="s">
        <v>231</v>
      </c>
      <c r="L158" s="198">
        <v>757820.4</v>
      </c>
      <c r="M158" s="195">
        <v>0</v>
      </c>
      <c r="N158" s="195">
        <v>0</v>
      </c>
      <c r="O158" s="195">
        <v>0</v>
      </c>
      <c r="P158" s="195">
        <v>0</v>
      </c>
      <c r="Q158" s="195">
        <v>0</v>
      </c>
      <c r="R158" s="195">
        <f>L158+N158+P158</f>
        <v>757820.4</v>
      </c>
      <c r="S158" s="195">
        <f>M158+O158+Q158</f>
        <v>0</v>
      </c>
      <c r="T158" s="195">
        <v>0</v>
      </c>
      <c r="U158" s="10" t="s">
        <v>425</v>
      </c>
      <c r="V158" s="15"/>
      <c r="W158" s="15"/>
      <c r="X158" s="15"/>
      <c r="Y158" s="49" t="s">
        <v>425</v>
      </c>
      <c r="Z158" s="90"/>
    </row>
    <row r="159" spans="10:26" ht="12.75">
      <c r="J159" s="71"/>
      <c r="K159" s="70"/>
      <c r="L159" s="198"/>
      <c r="M159" s="195"/>
      <c r="N159" s="195"/>
      <c r="O159" s="195"/>
      <c r="P159" s="195"/>
      <c r="Q159" s="195"/>
      <c r="R159" s="195"/>
      <c r="S159" s="195"/>
      <c r="T159" s="195"/>
      <c r="U159" s="10"/>
      <c r="V159" s="15"/>
      <c r="W159" s="15"/>
      <c r="X159" s="15"/>
      <c r="Y159" s="49"/>
      <c r="Z159" s="90"/>
    </row>
    <row r="160" spans="10:26" ht="63.75">
      <c r="J160" s="71"/>
      <c r="K160" s="92" t="s">
        <v>426</v>
      </c>
      <c r="L160" s="198">
        <f>SUM(L161:L173)</f>
        <v>1248775.7</v>
      </c>
      <c r="M160" s="198">
        <f aca="true" t="shared" si="16" ref="M160:T160">SUM(M161:M173)</f>
        <v>436.5</v>
      </c>
      <c r="N160" s="198">
        <f t="shared" si="16"/>
        <v>0</v>
      </c>
      <c r="O160" s="198">
        <f t="shared" si="16"/>
        <v>0</v>
      </c>
      <c r="P160" s="198">
        <f t="shared" si="16"/>
        <v>0</v>
      </c>
      <c r="Q160" s="198">
        <f t="shared" si="16"/>
        <v>0</v>
      </c>
      <c r="R160" s="198">
        <f t="shared" si="16"/>
        <v>1248775.7</v>
      </c>
      <c r="S160" s="198">
        <f t="shared" si="16"/>
        <v>436.5</v>
      </c>
      <c r="T160" s="198">
        <f t="shared" si="16"/>
        <v>436.5</v>
      </c>
      <c r="U160" s="10"/>
      <c r="V160" s="15"/>
      <c r="W160" s="15"/>
      <c r="X160" s="15"/>
      <c r="Y160" s="49"/>
      <c r="Z160" s="90"/>
    </row>
    <row r="161" spans="10:26" ht="63.75">
      <c r="J161" s="71"/>
      <c r="K161" s="92" t="s">
        <v>315</v>
      </c>
      <c r="L161" s="198"/>
      <c r="M161" s="195"/>
      <c r="N161" s="195"/>
      <c r="O161" s="195"/>
      <c r="P161" s="195"/>
      <c r="Q161" s="195"/>
      <c r="R161" s="195"/>
      <c r="S161" s="195"/>
      <c r="T161" s="195"/>
      <c r="U161" s="10"/>
      <c r="V161" s="15"/>
      <c r="W161" s="15"/>
      <c r="X161" s="15"/>
      <c r="Y161" s="49"/>
      <c r="Z161" s="90"/>
    </row>
    <row r="162" spans="10:26" ht="153">
      <c r="J162" s="71" t="s">
        <v>427</v>
      </c>
      <c r="K162" s="92" t="s">
        <v>428</v>
      </c>
      <c r="L162" s="198"/>
      <c r="M162" s="195"/>
      <c r="N162" s="195"/>
      <c r="O162" s="195"/>
      <c r="P162" s="195"/>
      <c r="Q162" s="195"/>
      <c r="R162" s="195"/>
      <c r="S162" s="195"/>
      <c r="T162" s="195"/>
      <c r="U162" s="10"/>
      <c r="V162" s="15"/>
      <c r="W162" s="15"/>
      <c r="X162" s="15"/>
      <c r="Y162" s="49"/>
      <c r="Z162" s="90"/>
    </row>
    <row r="163" spans="10:26" ht="191.25">
      <c r="J163" s="71"/>
      <c r="K163" s="92" t="s">
        <v>231</v>
      </c>
      <c r="L163" s="198">
        <v>664775.7</v>
      </c>
      <c r="M163" s="195">
        <v>436.5</v>
      </c>
      <c r="N163" s="195">
        <v>0</v>
      </c>
      <c r="O163" s="195">
        <v>0</v>
      </c>
      <c r="P163" s="195">
        <v>0</v>
      </c>
      <c r="Q163" s="195">
        <v>0</v>
      </c>
      <c r="R163" s="195">
        <f>L163+N163+P163</f>
        <v>664775.7</v>
      </c>
      <c r="S163" s="195">
        <f>M163+O163+Q163</f>
        <v>436.5</v>
      </c>
      <c r="T163" s="195">
        <v>436.5</v>
      </c>
      <c r="U163" s="10" t="s">
        <v>429</v>
      </c>
      <c r="V163" s="15"/>
      <c r="W163" s="15"/>
      <c r="X163" s="15"/>
      <c r="Y163" s="49" t="s">
        <v>429</v>
      </c>
      <c r="Z163" s="90"/>
    </row>
    <row r="164" spans="10:26" ht="12.75">
      <c r="J164" s="71"/>
      <c r="K164" s="70"/>
      <c r="L164" s="198"/>
      <c r="M164" s="195"/>
      <c r="N164" s="195"/>
      <c r="O164" s="195"/>
      <c r="P164" s="195"/>
      <c r="Q164" s="195"/>
      <c r="R164" s="195"/>
      <c r="S164" s="195"/>
      <c r="T164" s="195"/>
      <c r="U164" s="10"/>
      <c r="V164" s="15"/>
      <c r="W164" s="15"/>
      <c r="X164" s="15"/>
      <c r="Y164" s="49"/>
      <c r="Z164" s="90"/>
    </row>
    <row r="165" spans="10:26" ht="63.75">
      <c r="J165" s="71"/>
      <c r="K165" s="92" t="s">
        <v>430</v>
      </c>
      <c r="L165" s="198"/>
      <c r="M165" s="195"/>
      <c r="N165" s="195"/>
      <c r="O165" s="195"/>
      <c r="P165" s="195"/>
      <c r="Q165" s="195"/>
      <c r="R165" s="195"/>
      <c r="S165" s="195"/>
      <c r="T165" s="195"/>
      <c r="U165" s="10"/>
      <c r="V165" s="15"/>
      <c r="W165" s="15"/>
      <c r="X165" s="15"/>
      <c r="Y165" s="49"/>
      <c r="Z165" s="90"/>
    </row>
    <row r="166" spans="10:26" ht="153">
      <c r="J166" s="71" t="s">
        <v>431</v>
      </c>
      <c r="K166" s="92" t="s">
        <v>432</v>
      </c>
      <c r="L166" s="198"/>
      <c r="M166" s="195"/>
      <c r="N166" s="195"/>
      <c r="O166" s="195"/>
      <c r="P166" s="195"/>
      <c r="Q166" s="195"/>
      <c r="R166" s="195"/>
      <c r="S166" s="195"/>
      <c r="T166" s="195"/>
      <c r="U166" s="10"/>
      <c r="V166" s="15"/>
      <c r="W166" s="15"/>
      <c r="X166" s="15"/>
      <c r="Y166" s="49"/>
      <c r="Z166" s="90"/>
    </row>
    <row r="167" spans="10:26" ht="76.5">
      <c r="J167" s="71"/>
      <c r="K167" s="92" t="s">
        <v>231</v>
      </c>
      <c r="L167" s="198">
        <v>500000</v>
      </c>
      <c r="M167" s="195">
        <v>0</v>
      </c>
      <c r="N167" s="195">
        <v>0</v>
      </c>
      <c r="O167" s="195">
        <v>0</v>
      </c>
      <c r="P167" s="195">
        <v>0</v>
      </c>
      <c r="Q167" s="195">
        <v>0</v>
      </c>
      <c r="R167" s="195">
        <f>L167+N167+P167</f>
        <v>500000</v>
      </c>
      <c r="S167" s="195">
        <f>M167+O167+Q167</f>
        <v>0</v>
      </c>
      <c r="T167" s="195">
        <v>0</v>
      </c>
      <c r="U167" s="10" t="s">
        <v>433</v>
      </c>
      <c r="V167" s="15"/>
      <c r="W167" s="15"/>
      <c r="X167" s="15"/>
      <c r="Y167" s="49" t="s">
        <v>433</v>
      </c>
      <c r="Z167" s="90"/>
    </row>
    <row r="168" spans="10:26" ht="12.75">
      <c r="J168" s="71"/>
      <c r="K168" s="70"/>
      <c r="L168" s="198"/>
      <c r="M168" s="195"/>
      <c r="N168" s="195"/>
      <c r="O168" s="195"/>
      <c r="P168" s="195"/>
      <c r="Q168" s="195"/>
      <c r="R168" s="195"/>
      <c r="S168" s="195"/>
      <c r="T168" s="195"/>
      <c r="U168" s="10"/>
      <c r="V168" s="15"/>
      <c r="W168" s="15"/>
      <c r="X168" s="15"/>
      <c r="Y168" s="49"/>
      <c r="Z168" s="90"/>
    </row>
    <row r="169" spans="10:26" ht="127.5">
      <c r="J169" s="71" t="s">
        <v>434</v>
      </c>
      <c r="K169" s="92" t="s">
        <v>435</v>
      </c>
      <c r="L169" s="198"/>
      <c r="M169" s="195"/>
      <c r="N169" s="195"/>
      <c r="O169" s="195"/>
      <c r="P169" s="195"/>
      <c r="Q169" s="195"/>
      <c r="R169" s="195"/>
      <c r="S169" s="195"/>
      <c r="T169" s="195"/>
      <c r="U169" s="10"/>
      <c r="V169" s="15"/>
      <c r="W169" s="15"/>
      <c r="X169" s="15"/>
      <c r="Y169" s="49"/>
      <c r="Z169" s="90"/>
    </row>
    <row r="170" spans="10:26" ht="76.5">
      <c r="J170" s="71"/>
      <c r="K170" s="92" t="s">
        <v>199</v>
      </c>
      <c r="L170" s="198">
        <v>34000</v>
      </c>
      <c r="M170" s="195">
        <v>0</v>
      </c>
      <c r="N170" s="195">
        <v>0</v>
      </c>
      <c r="O170" s="195">
        <v>0</v>
      </c>
      <c r="P170" s="195">
        <v>0</v>
      </c>
      <c r="Q170" s="195">
        <v>0</v>
      </c>
      <c r="R170" s="195">
        <f>L170+N170+P170</f>
        <v>34000</v>
      </c>
      <c r="S170" s="195">
        <f>M170+O170+Q170</f>
        <v>0</v>
      </c>
      <c r="T170" s="195">
        <v>0</v>
      </c>
      <c r="U170" s="10" t="s">
        <v>436</v>
      </c>
      <c r="V170" s="15"/>
      <c r="W170" s="15"/>
      <c r="X170" s="15"/>
      <c r="Y170" s="49" t="s">
        <v>436</v>
      </c>
      <c r="Z170" s="90"/>
    </row>
    <row r="171" spans="10:26" ht="12.75">
      <c r="J171" s="71"/>
      <c r="K171" s="70"/>
      <c r="L171" s="198"/>
      <c r="M171" s="195"/>
      <c r="N171" s="195"/>
      <c r="O171" s="195"/>
      <c r="P171" s="195"/>
      <c r="Q171" s="195"/>
      <c r="R171" s="195"/>
      <c r="S171" s="195"/>
      <c r="T171" s="195"/>
      <c r="U171" s="10"/>
      <c r="V171" s="15"/>
      <c r="W171" s="15"/>
      <c r="X171" s="15"/>
      <c r="Y171" s="49"/>
      <c r="Z171" s="90"/>
    </row>
    <row r="172" spans="10:26" ht="63.75">
      <c r="J172" s="71" t="s">
        <v>437</v>
      </c>
      <c r="K172" s="92" t="s">
        <v>426</v>
      </c>
      <c r="L172" s="198">
        <v>50000</v>
      </c>
      <c r="M172" s="195">
        <v>0</v>
      </c>
      <c r="N172" s="195">
        <v>0</v>
      </c>
      <c r="O172" s="195">
        <v>0</v>
      </c>
      <c r="P172" s="195">
        <v>0</v>
      </c>
      <c r="Q172" s="195">
        <v>0</v>
      </c>
      <c r="R172" s="195">
        <f>L172+N172+P172</f>
        <v>50000</v>
      </c>
      <c r="S172" s="195">
        <f>M172+O172+Q172</f>
        <v>0</v>
      </c>
      <c r="T172" s="195">
        <v>0</v>
      </c>
      <c r="U172" s="10" t="s">
        <v>351</v>
      </c>
      <c r="V172" s="15"/>
      <c r="W172" s="15"/>
      <c r="X172" s="15"/>
      <c r="Y172" s="49" t="s">
        <v>351</v>
      </c>
      <c r="Z172" s="90"/>
    </row>
    <row r="173" spans="10:26" ht="12.75">
      <c r="J173" s="71"/>
      <c r="K173" s="70"/>
      <c r="L173" s="198"/>
      <c r="M173" s="195"/>
      <c r="N173" s="195"/>
      <c r="O173" s="195"/>
      <c r="P173" s="195"/>
      <c r="Q173" s="195"/>
      <c r="R173" s="195"/>
      <c r="S173" s="195"/>
      <c r="T173" s="195"/>
      <c r="U173" s="10"/>
      <c r="V173" s="15"/>
      <c r="W173" s="15"/>
      <c r="X173" s="15"/>
      <c r="Y173" s="49"/>
      <c r="Z173" s="90"/>
    </row>
    <row r="174" spans="10:26" ht="51">
      <c r="J174" s="71"/>
      <c r="K174" s="92" t="s">
        <v>438</v>
      </c>
      <c r="L174" s="198">
        <f>SUM(L175:L181)</f>
        <v>5156209.6</v>
      </c>
      <c r="M174" s="198">
        <f aca="true" t="shared" si="17" ref="M174:T174">SUM(M175:M181)</f>
        <v>70111.7</v>
      </c>
      <c r="N174" s="198">
        <f t="shared" si="17"/>
        <v>0</v>
      </c>
      <c r="O174" s="198">
        <f t="shared" si="17"/>
        <v>0</v>
      </c>
      <c r="P174" s="198">
        <f t="shared" si="17"/>
        <v>0</v>
      </c>
      <c r="Q174" s="198">
        <f t="shared" si="17"/>
        <v>0</v>
      </c>
      <c r="R174" s="198">
        <f t="shared" si="17"/>
        <v>5156209.6</v>
      </c>
      <c r="S174" s="198">
        <f t="shared" si="17"/>
        <v>70111.7</v>
      </c>
      <c r="T174" s="198">
        <f t="shared" si="17"/>
        <v>70111.7</v>
      </c>
      <c r="U174" s="10"/>
      <c r="V174" s="15"/>
      <c r="W174" s="15"/>
      <c r="X174" s="15"/>
      <c r="Y174" s="49"/>
      <c r="Z174" s="90"/>
    </row>
    <row r="175" spans="10:26" ht="63.75">
      <c r="J175" s="71"/>
      <c r="K175" s="92" t="s">
        <v>315</v>
      </c>
      <c r="L175" s="198"/>
      <c r="M175" s="195"/>
      <c r="N175" s="195"/>
      <c r="O175" s="195"/>
      <c r="P175" s="195"/>
      <c r="Q175" s="195"/>
      <c r="R175" s="195"/>
      <c r="S175" s="195"/>
      <c r="T175" s="195"/>
      <c r="U175" s="10"/>
      <c r="V175" s="15"/>
      <c r="W175" s="15"/>
      <c r="X175" s="15"/>
      <c r="Y175" s="49"/>
      <c r="Z175" s="90"/>
    </row>
    <row r="176" spans="10:26" ht="63.75">
      <c r="J176" s="71" t="s">
        <v>439</v>
      </c>
      <c r="K176" s="92" t="s">
        <v>440</v>
      </c>
      <c r="L176" s="198"/>
      <c r="M176" s="195"/>
      <c r="N176" s="195"/>
      <c r="O176" s="195"/>
      <c r="P176" s="195"/>
      <c r="Q176" s="195"/>
      <c r="R176" s="195"/>
      <c r="S176" s="195"/>
      <c r="T176" s="195"/>
      <c r="U176" s="10"/>
      <c r="V176" s="15"/>
      <c r="W176" s="15"/>
      <c r="X176" s="15"/>
      <c r="Y176" s="49"/>
      <c r="Z176" s="90"/>
    </row>
    <row r="177" spans="10:26" ht="409.5">
      <c r="J177" s="71"/>
      <c r="K177" s="92" t="s">
        <v>318</v>
      </c>
      <c r="L177" s="198">
        <v>5086209.6</v>
      </c>
      <c r="M177" s="195">
        <v>70111.7</v>
      </c>
      <c r="N177" s="195">
        <v>0</v>
      </c>
      <c r="O177" s="195">
        <v>0</v>
      </c>
      <c r="P177" s="195">
        <v>0</v>
      </c>
      <c r="Q177" s="195">
        <v>0</v>
      </c>
      <c r="R177" s="195">
        <f>L177+N177+P177</f>
        <v>5086209.6</v>
      </c>
      <c r="S177" s="195">
        <f>M177+O177+Q177</f>
        <v>70111.7</v>
      </c>
      <c r="T177" s="195">
        <v>70111.7</v>
      </c>
      <c r="U177" s="10" t="s">
        <v>441</v>
      </c>
      <c r="V177" s="15"/>
      <c r="W177" s="15"/>
      <c r="X177" s="15"/>
      <c r="Y177" s="49" t="s">
        <v>441</v>
      </c>
      <c r="Z177" s="90"/>
    </row>
    <row r="178" spans="10:26" ht="12.75">
      <c r="J178" s="71"/>
      <c r="K178" s="70"/>
      <c r="L178" s="198"/>
      <c r="M178" s="195"/>
      <c r="N178" s="195"/>
      <c r="O178" s="195"/>
      <c r="P178" s="195"/>
      <c r="Q178" s="195"/>
      <c r="R178" s="195"/>
      <c r="S178" s="195"/>
      <c r="T178" s="195"/>
      <c r="U178" s="10"/>
      <c r="V178" s="15"/>
      <c r="W178" s="15"/>
      <c r="X178" s="15"/>
      <c r="Y178" s="49"/>
      <c r="Z178" s="90"/>
    </row>
    <row r="179" spans="10:26" ht="63.75">
      <c r="J179" s="71" t="s">
        <v>442</v>
      </c>
      <c r="K179" s="92" t="s">
        <v>443</v>
      </c>
      <c r="L179" s="198"/>
      <c r="M179" s="195"/>
      <c r="N179" s="195"/>
      <c r="O179" s="195"/>
      <c r="P179" s="195"/>
      <c r="Q179" s="195"/>
      <c r="R179" s="195"/>
      <c r="S179" s="195"/>
      <c r="T179" s="195"/>
      <c r="U179" s="10"/>
      <c r="V179" s="15"/>
      <c r="W179" s="15"/>
      <c r="X179" s="15"/>
      <c r="Y179" s="49"/>
      <c r="Z179" s="90"/>
    </row>
    <row r="180" spans="10:26" ht="357">
      <c r="J180" s="71"/>
      <c r="K180" s="92" t="s">
        <v>199</v>
      </c>
      <c r="L180" s="198">
        <v>70000</v>
      </c>
      <c r="M180" s="195">
        <v>0</v>
      </c>
      <c r="N180" s="195">
        <v>0</v>
      </c>
      <c r="O180" s="195">
        <v>0</v>
      </c>
      <c r="P180" s="195">
        <v>0</v>
      </c>
      <c r="Q180" s="195">
        <v>0</v>
      </c>
      <c r="R180" s="195">
        <f>L180+N180+P180</f>
        <v>70000</v>
      </c>
      <c r="S180" s="195">
        <f>M180+O180+Q180</f>
        <v>0</v>
      </c>
      <c r="T180" s="195">
        <v>0</v>
      </c>
      <c r="U180" s="10" t="s">
        <v>444</v>
      </c>
      <c r="V180" s="15"/>
      <c r="W180" s="15"/>
      <c r="X180" s="15"/>
      <c r="Y180" s="49" t="s">
        <v>444</v>
      </c>
      <c r="Z180" s="90"/>
    </row>
    <row r="181" spans="10:26" ht="12.75">
      <c r="J181" s="71"/>
      <c r="K181" s="70"/>
      <c r="L181" s="198"/>
      <c r="M181" s="195"/>
      <c r="N181" s="195"/>
      <c r="O181" s="195"/>
      <c r="P181" s="195"/>
      <c r="Q181" s="195"/>
      <c r="R181" s="195"/>
      <c r="S181" s="195"/>
      <c r="T181" s="195"/>
      <c r="U181" s="10"/>
      <c r="V181" s="15"/>
      <c r="W181" s="15"/>
      <c r="X181" s="15"/>
      <c r="Y181" s="49"/>
      <c r="Z181" s="90"/>
    </row>
    <row r="182" spans="10:26" ht="51">
      <c r="J182" s="71"/>
      <c r="K182" s="92" t="s">
        <v>445</v>
      </c>
      <c r="L182" s="198">
        <f>SUM(L183:L189)</f>
        <v>3286644</v>
      </c>
      <c r="M182" s="198">
        <f aca="true" t="shared" si="18" ref="M182:T182">SUM(M183:M189)</f>
        <v>227634.3</v>
      </c>
      <c r="N182" s="198">
        <f t="shared" si="18"/>
        <v>0</v>
      </c>
      <c r="O182" s="198">
        <f t="shared" si="18"/>
        <v>0</v>
      </c>
      <c r="P182" s="198">
        <f t="shared" si="18"/>
        <v>0</v>
      </c>
      <c r="Q182" s="198">
        <f t="shared" si="18"/>
        <v>0</v>
      </c>
      <c r="R182" s="198">
        <f t="shared" si="18"/>
        <v>3286644</v>
      </c>
      <c r="S182" s="198">
        <f t="shared" si="18"/>
        <v>227634.3</v>
      </c>
      <c r="T182" s="198">
        <f t="shared" si="18"/>
        <v>227634.3</v>
      </c>
      <c r="U182" s="10"/>
      <c r="V182" s="15"/>
      <c r="W182" s="15"/>
      <c r="X182" s="15"/>
      <c r="Y182" s="49"/>
      <c r="Z182" s="90"/>
    </row>
    <row r="183" spans="10:26" ht="51">
      <c r="J183" s="71"/>
      <c r="K183" s="92" t="s">
        <v>446</v>
      </c>
      <c r="L183" s="198"/>
      <c r="M183" s="195"/>
      <c r="N183" s="195"/>
      <c r="O183" s="195"/>
      <c r="P183" s="195"/>
      <c r="Q183" s="195"/>
      <c r="R183" s="195"/>
      <c r="S183" s="195"/>
      <c r="T183" s="195"/>
      <c r="U183" s="10"/>
      <c r="V183" s="15"/>
      <c r="W183" s="15"/>
      <c r="X183" s="15"/>
      <c r="Y183" s="49"/>
      <c r="Z183" s="90"/>
    </row>
    <row r="184" spans="10:26" ht="102">
      <c r="J184" s="71" t="s">
        <v>447</v>
      </c>
      <c r="K184" s="92" t="s">
        <v>448</v>
      </c>
      <c r="L184" s="198"/>
      <c r="M184" s="195"/>
      <c r="N184" s="195"/>
      <c r="O184" s="195"/>
      <c r="P184" s="195"/>
      <c r="Q184" s="195"/>
      <c r="R184" s="195"/>
      <c r="S184" s="195"/>
      <c r="T184" s="195"/>
      <c r="U184" s="10"/>
      <c r="V184" s="15"/>
      <c r="W184" s="15"/>
      <c r="X184" s="15"/>
      <c r="Y184" s="49"/>
      <c r="Z184" s="90"/>
    </row>
    <row r="185" spans="10:26" ht="306">
      <c r="J185" s="71"/>
      <c r="K185" s="92" t="s">
        <v>231</v>
      </c>
      <c r="L185" s="198">
        <v>1734958</v>
      </c>
      <c r="M185" s="195">
        <v>35596.8</v>
      </c>
      <c r="N185" s="195">
        <v>0</v>
      </c>
      <c r="O185" s="195">
        <v>0</v>
      </c>
      <c r="P185" s="195">
        <v>0</v>
      </c>
      <c r="Q185" s="195">
        <v>0</v>
      </c>
      <c r="R185" s="195">
        <f>L185+N185+P185</f>
        <v>1734958</v>
      </c>
      <c r="S185" s="195">
        <f>M185+O185+Q185</f>
        <v>35596.8</v>
      </c>
      <c r="T185" s="195">
        <v>35596.8</v>
      </c>
      <c r="U185" s="10" t="s">
        <v>449</v>
      </c>
      <c r="V185" s="15"/>
      <c r="W185" s="15"/>
      <c r="X185" s="15"/>
      <c r="Y185" s="49" t="s">
        <v>449</v>
      </c>
      <c r="Z185" s="90"/>
    </row>
    <row r="186" spans="10:26" ht="12.75">
      <c r="J186" s="71"/>
      <c r="K186" s="70"/>
      <c r="L186" s="198"/>
      <c r="M186" s="195"/>
      <c r="N186" s="195"/>
      <c r="O186" s="195"/>
      <c r="P186" s="195"/>
      <c r="Q186" s="195"/>
      <c r="R186" s="195"/>
      <c r="S186" s="195"/>
      <c r="T186" s="195"/>
      <c r="U186" s="10"/>
      <c r="V186" s="15"/>
      <c r="W186" s="15"/>
      <c r="X186" s="15"/>
      <c r="Y186" s="49"/>
      <c r="Z186" s="90"/>
    </row>
    <row r="187" spans="10:26" ht="127.5">
      <c r="J187" s="71" t="s">
        <v>450</v>
      </c>
      <c r="K187" s="92" t="s">
        <v>451</v>
      </c>
      <c r="L187" s="198"/>
      <c r="M187" s="195"/>
      <c r="N187" s="195"/>
      <c r="O187" s="195"/>
      <c r="P187" s="195"/>
      <c r="Q187" s="195"/>
      <c r="R187" s="195"/>
      <c r="S187" s="195"/>
      <c r="T187" s="195"/>
      <c r="U187" s="10"/>
      <c r="V187" s="15"/>
      <c r="W187" s="15"/>
      <c r="X187" s="15"/>
      <c r="Y187" s="49"/>
      <c r="Z187" s="90"/>
    </row>
    <row r="188" spans="10:26" ht="242.25">
      <c r="J188" s="71"/>
      <c r="K188" s="92" t="s">
        <v>318</v>
      </c>
      <c r="L188" s="198">
        <v>1551686</v>
      </c>
      <c r="M188" s="195">
        <v>192037.5</v>
      </c>
      <c r="N188" s="195">
        <v>0</v>
      </c>
      <c r="O188" s="195">
        <v>0</v>
      </c>
      <c r="P188" s="195">
        <v>0</v>
      </c>
      <c r="Q188" s="195">
        <v>0</v>
      </c>
      <c r="R188" s="195">
        <f>L188+N188+P188</f>
        <v>1551686</v>
      </c>
      <c r="S188" s="195">
        <f>M188+O188+Q188</f>
        <v>192037.5</v>
      </c>
      <c r="T188" s="195">
        <v>192037.5</v>
      </c>
      <c r="U188" s="10" t="s">
        <v>452</v>
      </c>
      <c r="V188" s="15"/>
      <c r="W188" s="15"/>
      <c r="X188" s="15"/>
      <c r="Y188" s="49" t="s">
        <v>452</v>
      </c>
      <c r="Z188" s="90"/>
    </row>
    <row r="189" spans="10:26" ht="12.75">
      <c r="J189" s="71"/>
      <c r="K189" s="70"/>
      <c r="L189" s="198"/>
      <c r="M189" s="195"/>
      <c r="N189" s="195"/>
      <c r="O189" s="195"/>
      <c r="P189" s="195"/>
      <c r="Q189" s="195"/>
      <c r="R189" s="195"/>
      <c r="S189" s="195"/>
      <c r="T189" s="195"/>
      <c r="U189" s="10"/>
      <c r="V189" s="15"/>
      <c r="W189" s="15"/>
      <c r="X189" s="15"/>
      <c r="Y189" s="49"/>
      <c r="Z189" s="90"/>
    </row>
    <row r="190" spans="10:26" ht="51">
      <c r="J190" s="71"/>
      <c r="K190" s="92" t="s">
        <v>453</v>
      </c>
      <c r="L190" s="198">
        <f>SUM(L191:L197)</f>
        <v>2357467.2</v>
      </c>
      <c r="M190" s="198">
        <f aca="true" t="shared" si="19" ref="M190:T190">SUM(M191:M197)</f>
        <v>438.7</v>
      </c>
      <c r="N190" s="198">
        <f t="shared" si="19"/>
        <v>0</v>
      </c>
      <c r="O190" s="198">
        <f t="shared" si="19"/>
        <v>0</v>
      </c>
      <c r="P190" s="198">
        <f t="shared" si="19"/>
        <v>0</v>
      </c>
      <c r="Q190" s="198">
        <f t="shared" si="19"/>
        <v>0</v>
      </c>
      <c r="R190" s="198">
        <f t="shared" si="19"/>
        <v>2357467.2</v>
      </c>
      <c r="S190" s="198">
        <f t="shared" si="19"/>
        <v>438.7</v>
      </c>
      <c r="T190" s="198">
        <f t="shared" si="19"/>
        <v>438.7</v>
      </c>
      <c r="U190" s="10"/>
      <c r="V190" s="15"/>
      <c r="W190" s="15"/>
      <c r="X190" s="15"/>
      <c r="Y190" s="49"/>
      <c r="Z190" s="90"/>
    </row>
    <row r="191" spans="10:26" ht="63.75">
      <c r="J191" s="71"/>
      <c r="K191" s="92" t="s">
        <v>315</v>
      </c>
      <c r="L191" s="198"/>
      <c r="M191" s="195"/>
      <c r="N191" s="195"/>
      <c r="O191" s="195"/>
      <c r="P191" s="195"/>
      <c r="Q191" s="195"/>
      <c r="R191" s="195"/>
      <c r="S191" s="195"/>
      <c r="T191" s="195"/>
      <c r="U191" s="10"/>
      <c r="V191" s="15"/>
      <c r="W191" s="15"/>
      <c r="X191" s="15"/>
      <c r="Y191" s="49"/>
      <c r="Z191" s="90"/>
    </row>
    <row r="192" spans="10:26" ht="102">
      <c r="J192" s="71" t="s">
        <v>454</v>
      </c>
      <c r="K192" s="92" t="s">
        <v>455</v>
      </c>
      <c r="L192" s="198"/>
      <c r="M192" s="195"/>
      <c r="N192" s="195"/>
      <c r="O192" s="195"/>
      <c r="P192" s="195"/>
      <c r="Q192" s="195"/>
      <c r="R192" s="195"/>
      <c r="S192" s="195"/>
      <c r="T192" s="195"/>
      <c r="U192" s="10"/>
      <c r="V192" s="15"/>
      <c r="W192" s="15"/>
      <c r="X192" s="15"/>
      <c r="Y192" s="49"/>
      <c r="Z192" s="90"/>
    </row>
    <row r="193" spans="10:26" ht="409.5">
      <c r="J193" s="71"/>
      <c r="K193" s="92" t="s">
        <v>231</v>
      </c>
      <c r="L193" s="198">
        <v>2056488.6</v>
      </c>
      <c r="M193" s="195">
        <v>438.7</v>
      </c>
      <c r="N193" s="195">
        <v>0</v>
      </c>
      <c r="O193" s="195">
        <v>0</v>
      </c>
      <c r="P193" s="195">
        <v>0</v>
      </c>
      <c r="Q193" s="195">
        <v>0</v>
      </c>
      <c r="R193" s="195">
        <f>L193+N193+P193</f>
        <v>2056488.6</v>
      </c>
      <c r="S193" s="195">
        <f>M193+O193+Q193</f>
        <v>438.7</v>
      </c>
      <c r="T193" s="195">
        <v>438.7</v>
      </c>
      <c r="U193" s="10" t="s">
        <v>456</v>
      </c>
      <c r="V193" s="15"/>
      <c r="W193" s="15"/>
      <c r="X193" s="15"/>
      <c r="Y193" s="49" t="s">
        <v>456</v>
      </c>
      <c r="Z193" s="90"/>
    </row>
    <row r="194" spans="10:26" ht="12.75">
      <c r="J194" s="71"/>
      <c r="K194" s="70"/>
      <c r="L194" s="198"/>
      <c r="M194" s="195"/>
      <c r="N194" s="195"/>
      <c r="O194" s="195"/>
      <c r="P194" s="195"/>
      <c r="Q194" s="195"/>
      <c r="R194" s="195"/>
      <c r="S194" s="195"/>
      <c r="T194" s="195"/>
      <c r="U194" s="10"/>
      <c r="V194" s="15"/>
      <c r="W194" s="15"/>
      <c r="X194" s="15"/>
      <c r="Y194" s="49"/>
      <c r="Z194" s="90"/>
    </row>
    <row r="195" spans="10:26" ht="114.75">
      <c r="J195" s="71" t="s">
        <v>457</v>
      </c>
      <c r="K195" s="92" t="s">
        <v>458</v>
      </c>
      <c r="L195" s="198"/>
      <c r="M195" s="195"/>
      <c r="N195" s="195"/>
      <c r="O195" s="195"/>
      <c r="P195" s="195"/>
      <c r="Q195" s="195"/>
      <c r="R195" s="195"/>
      <c r="S195" s="195"/>
      <c r="T195" s="195"/>
      <c r="U195" s="10"/>
      <c r="V195" s="15"/>
      <c r="W195" s="15"/>
      <c r="X195" s="15"/>
      <c r="Y195" s="49"/>
      <c r="Z195" s="90"/>
    </row>
    <row r="196" spans="10:26" ht="409.5">
      <c r="J196" s="71"/>
      <c r="K196" s="92" t="s">
        <v>231</v>
      </c>
      <c r="L196" s="198">
        <v>300978.6</v>
      </c>
      <c r="M196" s="195">
        <v>0</v>
      </c>
      <c r="N196" s="195">
        <v>0</v>
      </c>
      <c r="O196" s="195">
        <v>0</v>
      </c>
      <c r="P196" s="195">
        <v>0</v>
      </c>
      <c r="Q196" s="195">
        <v>0</v>
      </c>
      <c r="R196" s="195">
        <f>L196+N196+P196</f>
        <v>300978.6</v>
      </c>
      <c r="S196" s="195">
        <f>M196+O196+Q196</f>
        <v>0</v>
      </c>
      <c r="T196" s="195">
        <v>0</v>
      </c>
      <c r="U196" s="10" t="s">
        <v>459</v>
      </c>
      <c r="V196" s="15"/>
      <c r="W196" s="15"/>
      <c r="X196" s="15"/>
      <c r="Y196" s="49" t="s">
        <v>459</v>
      </c>
      <c r="Z196" s="90"/>
    </row>
    <row r="197" spans="10:26" ht="12.75">
      <c r="J197" s="71"/>
      <c r="K197" s="70"/>
      <c r="L197" s="198"/>
      <c r="M197" s="195"/>
      <c r="N197" s="195"/>
      <c r="O197" s="195"/>
      <c r="P197" s="195"/>
      <c r="Q197" s="195"/>
      <c r="R197" s="195"/>
      <c r="S197" s="195"/>
      <c r="T197" s="195"/>
      <c r="U197" s="10"/>
      <c r="V197" s="15"/>
      <c r="W197" s="15"/>
      <c r="X197" s="15"/>
      <c r="Y197" s="49"/>
      <c r="Z197" s="90"/>
    </row>
    <row r="198" spans="10:26" ht="51">
      <c r="J198" s="71"/>
      <c r="K198" s="92" t="s">
        <v>460</v>
      </c>
      <c r="L198" s="198">
        <f>SUM(L199:L202)</f>
        <v>788581.7</v>
      </c>
      <c r="M198" s="198">
        <f aca="true" t="shared" si="20" ref="M198:T198">SUM(M199:M202)</f>
        <v>0</v>
      </c>
      <c r="N198" s="198">
        <f t="shared" si="20"/>
        <v>0</v>
      </c>
      <c r="O198" s="198">
        <f t="shared" si="20"/>
        <v>0</v>
      </c>
      <c r="P198" s="198">
        <f t="shared" si="20"/>
        <v>0</v>
      </c>
      <c r="Q198" s="198">
        <f t="shared" si="20"/>
        <v>0</v>
      </c>
      <c r="R198" s="198">
        <f t="shared" si="20"/>
        <v>788581.7</v>
      </c>
      <c r="S198" s="198">
        <f t="shared" si="20"/>
        <v>0</v>
      </c>
      <c r="T198" s="198">
        <f t="shared" si="20"/>
        <v>0</v>
      </c>
      <c r="U198" s="10"/>
      <c r="V198" s="15"/>
      <c r="W198" s="15"/>
      <c r="X198" s="15"/>
      <c r="Y198" s="49"/>
      <c r="Z198" s="90"/>
    </row>
    <row r="199" spans="10:26" ht="51">
      <c r="J199" s="71"/>
      <c r="K199" s="92" t="s">
        <v>461</v>
      </c>
      <c r="L199" s="198"/>
      <c r="M199" s="195"/>
      <c r="N199" s="195"/>
      <c r="O199" s="195"/>
      <c r="P199" s="195"/>
      <c r="Q199" s="195"/>
      <c r="R199" s="195"/>
      <c r="S199" s="195"/>
      <c r="T199" s="195"/>
      <c r="U199" s="10"/>
      <c r="V199" s="15"/>
      <c r="W199" s="15"/>
      <c r="X199" s="15"/>
      <c r="Y199" s="49"/>
      <c r="Z199" s="90"/>
    </row>
    <row r="200" spans="10:26" ht="51">
      <c r="J200" s="71" t="s">
        <v>462</v>
      </c>
      <c r="K200" s="92" t="s">
        <v>463</v>
      </c>
      <c r="L200" s="198"/>
      <c r="M200" s="195"/>
      <c r="N200" s="195"/>
      <c r="O200" s="195"/>
      <c r="P200" s="195"/>
      <c r="Q200" s="195"/>
      <c r="R200" s="195"/>
      <c r="S200" s="195"/>
      <c r="T200" s="195"/>
      <c r="U200" s="10"/>
      <c r="V200" s="15"/>
      <c r="W200" s="15"/>
      <c r="X200" s="15"/>
      <c r="Y200" s="49"/>
      <c r="Z200" s="90"/>
    </row>
    <row r="201" spans="10:26" ht="140.25">
      <c r="J201" s="71"/>
      <c r="K201" s="92" t="s">
        <v>280</v>
      </c>
      <c r="L201" s="198">
        <v>788581.7</v>
      </c>
      <c r="M201" s="195">
        <v>0</v>
      </c>
      <c r="N201" s="195">
        <v>0</v>
      </c>
      <c r="O201" s="195">
        <v>0</v>
      </c>
      <c r="P201" s="195">
        <v>0</v>
      </c>
      <c r="Q201" s="195">
        <v>0</v>
      </c>
      <c r="R201" s="195">
        <f>L201+N201+P201</f>
        <v>788581.7</v>
      </c>
      <c r="S201" s="195">
        <f>M201+O201+Q201</f>
        <v>0</v>
      </c>
      <c r="T201" s="195">
        <v>0</v>
      </c>
      <c r="U201" s="10" t="s">
        <v>464</v>
      </c>
      <c r="V201" s="15"/>
      <c r="W201" s="15"/>
      <c r="X201" s="15"/>
      <c r="Y201" s="49" t="s">
        <v>464</v>
      </c>
      <c r="Z201" s="90"/>
    </row>
    <row r="202" spans="10:26" ht="12.75">
      <c r="J202" s="71"/>
      <c r="K202" s="70"/>
      <c r="L202" s="198"/>
      <c r="M202" s="195"/>
      <c r="N202" s="195"/>
      <c r="O202" s="195"/>
      <c r="P202" s="195"/>
      <c r="Q202" s="195"/>
      <c r="R202" s="195"/>
      <c r="S202" s="195"/>
      <c r="T202" s="195"/>
      <c r="U202" s="10"/>
      <c r="V202" s="15"/>
      <c r="W202" s="15"/>
      <c r="X202" s="15"/>
      <c r="Y202" s="49"/>
      <c r="Z202" s="90"/>
    </row>
    <row r="203" spans="10:26" ht="38.25">
      <c r="J203" s="71"/>
      <c r="K203" s="92" t="s">
        <v>465</v>
      </c>
      <c r="L203" s="198">
        <f>SUM(L204:L243)</f>
        <v>13501715</v>
      </c>
      <c r="M203" s="198">
        <f aca="true" t="shared" si="21" ref="M203:T203">SUM(M204:M243)</f>
        <v>753989.4</v>
      </c>
      <c r="N203" s="198">
        <f t="shared" si="21"/>
        <v>0</v>
      </c>
      <c r="O203" s="198">
        <f t="shared" si="21"/>
        <v>0</v>
      </c>
      <c r="P203" s="198">
        <f t="shared" si="21"/>
        <v>0</v>
      </c>
      <c r="Q203" s="198">
        <f t="shared" si="21"/>
        <v>0</v>
      </c>
      <c r="R203" s="198">
        <f t="shared" si="21"/>
        <v>13501715</v>
      </c>
      <c r="S203" s="198">
        <f t="shared" si="21"/>
        <v>753989.4</v>
      </c>
      <c r="T203" s="198">
        <f t="shared" si="21"/>
        <v>681569.4</v>
      </c>
      <c r="U203" s="10"/>
      <c r="V203" s="15"/>
      <c r="W203" s="15"/>
      <c r="X203" s="15"/>
      <c r="Y203" s="49"/>
      <c r="Z203" s="90"/>
    </row>
    <row r="204" spans="10:26" ht="63.75">
      <c r="J204" s="71"/>
      <c r="K204" s="92" t="s">
        <v>382</v>
      </c>
      <c r="L204" s="198"/>
      <c r="M204" s="195"/>
      <c r="N204" s="195"/>
      <c r="O204" s="195"/>
      <c r="P204" s="195"/>
      <c r="Q204" s="195"/>
      <c r="R204" s="195"/>
      <c r="S204" s="195"/>
      <c r="T204" s="195"/>
      <c r="U204" s="10"/>
      <c r="V204" s="15"/>
      <c r="W204" s="15"/>
      <c r="X204" s="15"/>
      <c r="Y204" s="49"/>
      <c r="Z204" s="90"/>
    </row>
    <row r="205" spans="10:26" ht="114.75">
      <c r="J205" s="71" t="s">
        <v>466</v>
      </c>
      <c r="K205" s="92" t="s">
        <v>467</v>
      </c>
      <c r="L205" s="198"/>
      <c r="M205" s="195"/>
      <c r="N205" s="195"/>
      <c r="O205" s="195"/>
      <c r="P205" s="195"/>
      <c r="Q205" s="195"/>
      <c r="R205" s="195"/>
      <c r="S205" s="195"/>
      <c r="T205" s="195"/>
      <c r="U205" s="10"/>
      <c r="V205" s="15"/>
      <c r="W205" s="15"/>
      <c r="X205" s="15"/>
      <c r="Y205" s="49"/>
      <c r="Z205" s="90"/>
    </row>
    <row r="206" spans="10:26" ht="255">
      <c r="J206" s="71"/>
      <c r="K206" s="92" t="s">
        <v>280</v>
      </c>
      <c r="L206" s="198">
        <v>865114.2</v>
      </c>
      <c r="M206" s="195">
        <v>26110.7</v>
      </c>
      <c r="N206" s="195">
        <v>0</v>
      </c>
      <c r="O206" s="195">
        <v>0</v>
      </c>
      <c r="P206" s="195">
        <v>0</v>
      </c>
      <c r="Q206" s="195">
        <v>0</v>
      </c>
      <c r="R206" s="195">
        <f>L206+N206+P206</f>
        <v>865114.2</v>
      </c>
      <c r="S206" s="195">
        <f>M206+O206+Q206</f>
        <v>26110.7</v>
      </c>
      <c r="T206" s="195">
        <v>26110.7</v>
      </c>
      <c r="U206" s="10" t="s">
        <v>468</v>
      </c>
      <c r="V206" s="15"/>
      <c r="W206" s="15"/>
      <c r="X206" s="15"/>
      <c r="Y206" s="49" t="s">
        <v>468</v>
      </c>
      <c r="Z206" s="90"/>
    </row>
    <row r="207" spans="10:26" ht="12.75">
      <c r="J207" s="71"/>
      <c r="K207" s="70"/>
      <c r="L207" s="198"/>
      <c r="M207" s="195"/>
      <c r="N207" s="195"/>
      <c r="O207" s="195"/>
      <c r="P207" s="195"/>
      <c r="Q207" s="195"/>
      <c r="R207" s="195"/>
      <c r="S207" s="195"/>
      <c r="T207" s="195"/>
      <c r="U207" s="10"/>
      <c r="V207" s="15"/>
      <c r="W207" s="15"/>
      <c r="X207" s="15"/>
      <c r="Y207" s="49"/>
      <c r="Z207" s="90"/>
    </row>
    <row r="208" spans="10:26" ht="63.75">
      <c r="J208" s="71"/>
      <c r="K208" s="92" t="s">
        <v>469</v>
      </c>
      <c r="L208" s="198"/>
      <c r="M208" s="195"/>
      <c r="N208" s="195"/>
      <c r="O208" s="195"/>
      <c r="P208" s="195"/>
      <c r="Q208" s="195"/>
      <c r="R208" s="195"/>
      <c r="S208" s="195"/>
      <c r="T208" s="195"/>
      <c r="U208" s="10"/>
      <c r="V208" s="15"/>
      <c r="W208" s="15"/>
      <c r="X208" s="15"/>
      <c r="Y208" s="49"/>
      <c r="Z208" s="90"/>
    </row>
    <row r="209" spans="10:26" ht="102">
      <c r="J209" s="71" t="s">
        <v>470</v>
      </c>
      <c r="K209" s="92" t="s">
        <v>471</v>
      </c>
      <c r="L209" s="198"/>
      <c r="M209" s="195"/>
      <c r="N209" s="195"/>
      <c r="O209" s="195"/>
      <c r="P209" s="195"/>
      <c r="Q209" s="195"/>
      <c r="R209" s="195"/>
      <c r="S209" s="195"/>
      <c r="T209" s="195"/>
      <c r="U209" s="10"/>
      <c r="V209" s="15"/>
      <c r="W209" s="15"/>
      <c r="X209" s="15"/>
      <c r="Y209" s="49"/>
      <c r="Z209" s="90"/>
    </row>
    <row r="210" spans="10:26" ht="229.5">
      <c r="J210" s="71"/>
      <c r="K210" s="92" t="s">
        <v>231</v>
      </c>
      <c r="L210" s="198">
        <v>787668</v>
      </c>
      <c r="M210" s="195">
        <v>0</v>
      </c>
      <c r="N210" s="195">
        <v>0</v>
      </c>
      <c r="O210" s="195">
        <v>0</v>
      </c>
      <c r="P210" s="195">
        <v>0</v>
      </c>
      <c r="Q210" s="195">
        <v>0</v>
      </c>
      <c r="R210" s="195">
        <f>L210+N210+P210</f>
        <v>787668</v>
      </c>
      <c r="S210" s="195">
        <f>M210+O210+Q210</f>
        <v>0</v>
      </c>
      <c r="T210" s="195">
        <v>0</v>
      </c>
      <c r="U210" s="10" t="s">
        <v>472</v>
      </c>
      <c r="V210" s="15"/>
      <c r="W210" s="15"/>
      <c r="X210" s="15"/>
      <c r="Y210" s="49" t="s">
        <v>472</v>
      </c>
      <c r="Z210" s="90"/>
    </row>
    <row r="211" spans="10:26" ht="12.75">
      <c r="J211" s="71"/>
      <c r="K211" s="70"/>
      <c r="L211" s="198"/>
      <c r="M211" s="195"/>
      <c r="N211" s="195"/>
      <c r="O211" s="195"/>
      <c r="P211" s="195"/>
      <c r="Q211" s="195"/>
      <c r="R211" s="195"/>
      <c r="S211" s="195"/>
      <c r="T211" s="195"/>
      <c r="U211" s="10"/>
      <c r="V211" s="15"/>
      <c r="W211" s="15"/>
      <c r="X211" s="15"/>
      <c r="Y211" s="49"/>
      <c r="Z211" s="90"/>
    </row>
    <row r="212" spans="10:26" ht="102">
      <c r="J212" s="71" t="s">
        <v>473</v>
      </c>
      <c r="K212" s="92" t="s">
        <v>474</v>
      </c>
      <c r="L212" s="198"/>
      <c r="M212" s="195"/>
      <c r="N212" s="195"/>
      <c r="O212" s="195"/>
      <c r="P212" s="195"/>
      <c r="Q212" s="195"/>
      <c r="R212" s="195"/>
      <c r="S212" s="195"/>
      <c r="T212" s="195"/>
      <c r="U212" s="10"/>
      <c r="V212" s="15"/>
      <c r="W212" s="15"/>
      <c r="X212" s="15"/>
      <c r="Y212" s="49"/>
      <c r="Z212" s="90"/>
    </row>
    <row r="213" spans="10:26" ht="51">
      <c r="J213" s="71"/>
      <c r="K213" s="92" t="s">
        <v>199</v>
      </c>
      <c r="L213" s="198">
        <v>40100</v>
      </c>
      <c r="M213" s="195">
        <v>0</v>
      </c>
      <c r="N213" s="195">
        <v>0</v>
      </c>
      <c r="O213" s="195">
        <v>0</v>
      </c>
      <c r="P213" s="195">
        <v>0</v>
      </c>
      <c r="Q213" s="195">
        <v>0</v>
      </c>
      <c r="R213" s="195">
        <f>L213+N213+P213</f>
        <v>40100</v>
      </c>
      <c r="S213" s="195">
        <f>M213+O213+Q213</f>
        <v>0</v>
      </c>
      <c r="T213" s="195">
        <v>0</v>
      </c>
      <c r="U213" s="10" t="s">
        <v>475</v>
      </c>
      <c r="V213" s="15"/>
      <c r="W213" s="15"/>
      <c r="X213" s="15"/>
      <c r="Y213" s="49" t="s">
        <v>475</v>
      </c>
      <c r="Z213" s="90"/>
    </row>
    <row r="214" spans="10:26" ht="12.75">
      <c r="J214" s="71"/>
      <c r="K214" s="70"/>
      <c r="L214" s="198"/>
      <c r="M214" s="195"/>
      <c r="N214" s="195"/>
      <c r="O214" s="195"/>
      <c r="P214" s="195"/>
      <c r="Q214" s="195"/>
      <c r="R214" s="195"/>
      <c r="S214" s="195"/>
      <c r="T214" s="195"/>
      <c r="U214" s="10"/>
      <c r="V214" s="15"/>
      <c r="W214" s="15"/>
      <c r="X214" s="15"/>
      <c r="Y214" s="49"/>
      <c r="Z214" s="90"/>
    </row>
    <row r="215" spans="10:26" ht="63.75">
      <c r="J215" s="71" t="s">
        <v>476</v>
      </c>
      <c r="K215" s="92" t="s">
        <v>477</v>
      </c>
      <c r="L215" s="198"/>
      <c r="M215" s="195"/>
      <c r="N215" s="195"/>
      <c r="O215" s="195"/>
      <c r="P215" s="195"/>
      <c r="Q215" s="195"/>
      <c r="R215" s="195"/>
      <c r="S215" s="195"/>
      <c r="T215" s="195"/>
      <c r="U215" s="10"/>
      <c r="V215" s="15"/>
      <c r="W215" s="15"/>
      <c r="X215" s="15"/>
      <c r="Y215" s="49"/>
      <c r="Z215" s="90"/>
    </row>
    <row r="216" spans="10:26" ht="165.75">
      <c r="J216" s="71"/>
      <c r="K216" s="92" t="s">
        <v>199</v>
      </c>
      <c r="L216" s="198">
        <v>22602.5</v>
      </c>
      <c r="M216" s="195">
        <v>0</v>
      </c>
      <c r="N216" s="195">
        <v>0</v>
      </c>
      <c r="O216" s="195">
        <v>0</v>
      </c>
      <c r="P216" s="195">
        <v>0</v>
      </c>
      <c r="Q216" s="195">
        <v>0</v>
      </c>
      <c r="R216" s="195">
        <f>L216+N216+P216</f>
        <v>22602.5</v>
      </c>
      <c r="S216" s="195">
        <f>M216+O216+Q216</f>
        <v>0</v>
      </c>
      <c r="T216" s="195">
        <v>0</v>
      </c>
      <c r="U216" s="10" t="s">
        <v>478</v>
      </c>
      <c r="V216" s="15"/>
      <c r="W216" s="15"/>
      <c r="X216" s="15"/>
      <c r="Y216" s="49" t="s">
        <v>478</v>
      </c>
      <c r="Z216" s="90"/>
    </row>
    <row r="217" spans="10:26" ht="12.75">
      <c r="J217" s="71"/>
      <c r="K217" s="70"/>
      <c r="L217" s="198"/>
      <c r="M217" s="195"/>
      <c r="N217" s="195"/>
      <c r="O217" s="195"/>
      <c r="P217" s="195"/>
      <c r="Q217" s="195"/>
      <c r="R217" s="195"/>
      <c r="S217" s="195"/>
      <c r="T217" s="195"/>
      <c r="U217" s="10"/>
      <c r="V217" s="15"/>
      <c r="W217" s="15"/>
      <c r="X217" s="15"/>
      <c r="Y217" s="49"/>
      <c r="Z217" s="90"/>
    </row>
    <row r="218" spans="10:26" ht="63.75">
      <c r="J218" s="71" t="s">
        <v>479</v>
      </c>
      <c r="K218" s="92" t="s">
        <v>480</v>
      </c>
      <c r="L218" s="198"/>
      <c r="M218" s="195"/>
      <c r="N218" s="195"/>
      <c r="O218" s="195"/>
      <c r="P218" s="195"/>
      <c r="Q218" s="195"/>
      <c r="R218" s="195"/>
      <c r="S218" s="195"/>
      <c r="T218" s="195"/>
      <c r="U218" s="10"/>
      <c r="V218" s="15"/>
      <c r="W218" s="15"/>
      <c r="X218" s="15"/>
      <c r="Y218" s="49"/>
      <c r="Z218" s="90"/>
    </row>
    <row r="219" spans="10:26" ht="382.5">
      <c r="J219" s="71"/>
      <c r="K219" s="92" t="s">
        <v>231</v>
      </c>
      <c r="L219" s="198">
        <v>171200</v>
      </c>
      <c r="M219" s="195">
        <v>754.4</v>
      </c>
      <c r="N219" s="195">
        <v>0</v>
      </c>
      <c r="O219" s="195">
        <v>0</v>
      </c>
      <c r="P219" s="195">
        <v>0</v>
      </c>
      <c r="Q219" s="195">
        <v>0</v>
      </c>
      <c r="R219" s="195">
        <f>L219+N219+P219</f>
        <v>171200</v>
      </c>
      <c r="S219" s="195">
        <f>M219+O219+Q219</f>
        <v>754.4</v>
      </c>
      <c r="T219" s="195">
        <v>754.4</v>
      </c>
      <c r="U219" s="10" t="s">
        <v>481</v>
      </c>
      <c r="V219" s="15"/>
      <c r="W219" s="15"/>
      <c r="X219" s="15"/>
      <c r="Y219" s="49" t="s">
        <v>481</v>
      </c>
      <c r="Z219" s="90"/>
    </row>
    <row r="220" spans="10:26" ht="12.75">
      <c r="J220" s="71"/>
      <c r="K220" s="70"/>
      <c r="L220" s="198"/>
      <c r="M220" s="195"/>
      <c r="N220" s="195"/>
      <c r="O220" s="195"/>
      <c r="P220" s="195"/>
      <c r="Q220" s="195"/>
      <c r="R220" s="195"/>
      <c r="S220" s="195"/>
      <c r="T220" s="195"/>
      <c r="U220" s="10"/>
      <c r="V220" s="15"/>
      <c r="W220" s="15"/>
      <c r="X220" s="15"/>
      <c r="Y220" s="49"/>
      <c r="Z220" s="90"/>
    </row>
    <row r="221" spans="10:26" ht="102">
      <c r="J221" s="71" t="s">
        <v>482</v>
      </c>
      <c r="K221" s="92" t="s">
        <v>483</v>
      </c>
      <c r="L221" s="198"/>
      <c r="M221" s="195"/>
      <c r="N221" s="195"/>
      <c r="O221" s="195"/>
      <c r="P221" s="195"/>
      <c r="Q221" s="195"/>
      <c r="R221" s="195"/>
      <c r="S221" s="195"/>
      <c r="T221" s="195"/>
      <c r="U221" s="10"/>
      <c r="V221" s="15"/>
      <c r="W221" s="15"/>
      <c r="X221" s="15"/>
      <c r="Y221" s="49"/>
      <c r="Z221" s="90"/>
    </row>
    <row r="222" spans="10:26" ht="409.5">
      <c r="J222" s="71"/>
      <c r="K222" s="92" t="s">
        <v>231</v>
      </c>
      <c r="L222" s="198">
        <v>2901477.1</v>
      </c>
      <c r="M222" s="195">
        <v>0</v>
      </c>
      <c r="N222" s="195">
        <v>0</v>
      </c>
      <c r="O222" s="195">
        <v>0</v>
      </c>
      <c r="P222" s="195">
        <v>0</v>
      </c>
      <c r="Q222" s="195">
        <v>0</v>
      </c>
      <c r="R222" s="195">
        <f>L222+N222+P222</f>
        <v>2901477.1</v>
      </c>
      <c r="S222" s="195">
        <f>M222+O222+Q222</f>
        <v>0</v>
      </c>
      <c r="T222" s="195">
        <v>0</v>
      </c>
      <c r="U222" s="10" t="s">
        <v>484</v>
      </c>
      <c r="V222" s="15"/>
      <c r="W222" s="15"/>
      <c r="X222" s="15"/>
      <c r="Y222" s="49" t="s">
        <v>484</v>
      </c>
      <c r="Z222" s="90"/>
    </row>
    <row r="223" spans="10:26" ht="12.75">
      <c r="J223" s="71"/>
      <c r="K223" s="70"/>
      <c r="L223" s="198"/>
      <c r="M223" s="195"/>
      <c r="N223" s="195"/>
      <c r="O223" s="195"/>
      <c r="P223" s="195"/>
      <c r="Q223" s="195"/>
      <c r="R223" s="195"/>
      <c r="S223" s="195"/>
      <c r="T223" s="195"/>
      <c r="U223" s="10"/>
      <c r="V223" s="15"/>
      <c r="W223" s="15"/>
      <c r="X223" s="15"/>
      <c r="Y223" s="49"/>
      <c r="Z223" s="90"/>
    </row>
    <row r="224" spans="10:26" ht="51">
      <c r="J224" s="71"/>
      <c r="K224" s="92" t="s">
        <v>485</v>
      </c>
      <c r="L224" s="198"/>
      <c r="M224" s="195"/>
      <c r="N224" s="195"/>
      <c r="O224" s="195"/>
      <c r="P224" s="195"/>
      <c r="Q224" s="195"/>
      <c r="R224" s="195"/>
      <c r="S224" s="195"/>
      <c r="T224" s="195"/>
      <c r="U224" s="10"/>
      <c r="V224" s="15"/>
      <c r="W224" s="15"/>
      <c r="X224" s="15"/>
      <c r="Y224" s="49"/>
      <c r="Z224" s="90"/>
    </row>
    <row r="225" spans="10:26" ht="102">
      <c r="J225" s="71" t="s">
        <v>486</v>
      </c>
      <c r="K225" s="92" t="s">
        <v>487</v>
      </c>
      <c r="L225" s="198"/>
      <c r="M225" s="195"/>
      <c r="N225" s="195"/>
      <c r="O225" s="195"/>
      <c r="P225" s="195"/>
      <c r="Q225" s="195"/>
      <c r="R225" s="195"/>
      <c r="S225" s="195"/>
      <c r="T225" s="195"/>
      <c r="U225" s="10"/>
      <c r="V225" s="15"/>
      <c r="W225" s="15"/>
      <c r="X225" s="15"/>
      <c r="Y225" s="49"/>
      <c r="Z225" s="90"/>
    </row>
    <row r="226" spans="10:26" ht="267.75">
      <c r="J226" s="71"/>
      <c r="K226" s="92" t="s">
        <v>196</v>
      </c>
      <c r="L226" s="198">
        <v>120000</v>
      </c>
      <c r="M226" s="195">
        <v>1516.1</v>
      </c>
      <c r="N226" s="195">
        <v>0</v>
      </c>
      <c r="O226" s="195">
        <v>0</v>
      </c>
      <c r="P226" s="195">
        <v>0</v>
      </c>
      <c r="Q226" s="195">
        <v>0</v>
      </c>
      <c r="R226" s="195">
        <f>L226+N226+P226</f>
        <v>120000</v>
      </c>
      <c r="S226" s="195">
        <f>M226+O226+Q226</f>
        <v>1516.1</v>
      </c>
      <c r="T226" s="195">
        <v>1516.1</v>
      </c>
      <c r="U226" s="10" t="s">
        <v>488</v>
      </c>
      <c r="V226" s="15"/>
      <c r="W226" s="15"/>
      <c r="X226" s="15"/>
      <c r="Y226" s="49" t="s">
        <v>488</v>
      </c>
      <c r="Z226" s="90"/>
    </row>
    <row r="227" spans="10:26" ht="12.75">
      <c r="J227" s="71"/>
      <c r="K227" s="70"/>
      <c r="L227" s="198"/>
      <c r="M227" s="195"/>
      <c r="N227" s="195"/>
      <c r="O227" s="195"/>
      <c r="P227" s="195"/>
      <c r="Q227" s="195"/>
      <c r="R227" s="195"/>
      <c r="S227" s="195"/>
      <c r="T227" s="195"/>
      <c r="U227" s="10"/>
      <c r="V227" s="15"/>
      <c r="W227" s="15"/>
      <c r="X227" s="15"/>
      <c r="Y227" s="49"/>
      <c r="Z227" s="90"/>
    </row>
    <row r="228" spans="10:26" ht="102">
      <c r="J228" s="71" t="s">
        <v>489</v>
      </c>
      <c r="K228" s="92" t="s">
        <v>490</v>
      </c>
      <c r="L228" s="198"/>
      <c r="M228" s="195"/>
      <c r="N228" s="195"/>
      <c r="O228" s="195"/>
      <c r="P228" s="195"/>
      <c r="Q228" s="195"/>
      <c r="R228" s="195"/>
      <c r="S228" s="195"/>
      <c r="T228" s="195"/>
      <c r="U228" s="10"/>
      <c r="V228" s="15"/>
      <c r="W228" s="15"/>
      <c r="X228" s="15"/>
      <c r="Y228" s="49"/>
      <c r="Z228" s="90"/>
    </row>
    <row r="229" spans="10:26" ht="12.75">
      <c r="J229" s="71"/>
      <c r="K229" s="92" t="s">
        <v>280</v>
      </c>
      <c r="L229" s="198">
        <v>3871187.1</v>
      </c>
      <c r="M229" s="195">
        <v>468958.8</v>
      </c>
      <c r="N229" s="195">
        <v>0</v>
      </c>
      <c r="O229" s="195">
        <v>0</v>
      </c>
      <c r="P229" s="195">
        <v>0</v>
      </c>
      <c r="Q229" s="195">
        <v>0</v>
      </c>
      <c r="R229" s="195">
        <f>L229+N229+P229</f>
        <v>3871187.1</v>
      </c>
      <c r="S229" s="195">
        <f>M229+O229+Q229</f>
        <v>468958.8</v>
      </c>
      <c r="T229" s="195">
        <v>396538.8</v>
      </c>
      <c r="U229" s="10" t="s">
        <v>351</v>
      </c>
      <c r="V229" s="15"/>
      <c r="W229" s="15"/>
      <c r="X229" s="15"/>
      <c r="Y229" s="49" t="s">
        <v>351</v>
      </c>
      <c r="Z229" s="90"/>
    </row>
    <row r="230" spans="10:26" ht="12.75">
      <c r="J230" s="71"/>
      <c r="K230" s="70"/>
      <c r="L230" s="198"/>
      <c r="M230" s="195"/>
      <c r="N230" s="195"/>
      <c r="O230" s="195"/>
      <c r="P230" s="195"/>
      <c r="Q230" s="195"/>
      <c r="R230" s="195"/>
      <c r="S230" s="195"/>
      <c r="T230" s="195"/>
      <c r="U230" s="10"/>
      <c r="V230" s="15"/>
      <c r="W230" s="15"/>
      <c r="X230" s="15"/>
      <c r="Y230" s="49"/>
      <c r="Z230" s="90"/>
    </row>
    <row r="231" spans="10:26" ht="102">
      <c r="J231" s="71" t="s">
        <v>491</v>
      </c>
      <c r="K231" s="92" t="s">
        <v>492</v>
      </c>
      <c r="L231" s="198"/>
      <c r="M231" s="195"/>
      <c r="N231" s="195"/>
      <c r="O231" s="195"/>
      <c r="P231" s="195"/>
      <c r="Q231" s="195"/>
      <c r="R231" s="195"/>
      <c r="S231" s="195"/>
      <c r="T231" s="195"/>
      <c r="U231" s="10"/>
      <c r="V231" s="15"/>
      <c r="W231" s="15"/>
      <c r="X231" s="15"/>
      <c r="Y231" s="49"/>
      <c r="Z231" s="90"/>
    </row>
    <row r="232" spans="10:26" ht="409.5">
      <c r="J232" s="71"/>
      <c r="K232" s="92" t="s">
        <v>231</v>
      </c>
      <c r="L232" s="198">
        <v>2941637</v>
      </c>
      <c r="M232" s="195">
        <v>60627.9</v>
      </c>
      <c r="N232" s="195">
        <v>0</v>
      </c>
      <c r="O232" s="195">
        <v>0</v>
      </c>
      <c r="P232" s="195">
        <v>0</v>
      </c>
      <c r="Q232" s="195">
        <v>0</v>
      </c>
      <c r="R232" s="195">
        <f>L232+N232+P232</f>
        <v>2941637</v>
      </c>
      <c r="S232" s="195">
        <f>M232+O232+Q232</f>
        <v>60627.9</v>
      </c>
      <c r="T232" s="195">
        <v>60627.9</v>
      </c>
      <c r="U232" s="10" t="s">
        <v>493</v>
      </c>
      <c r="V232" s="15"/>
      <c r="W232" s="15"/>
      <c r="X232" s="15"/>
      <c r="Y232" s="49" t="s">
        <v>493</v>
      </c>
      <c r="Z232" s="90"/>
    </row>
    <row r="233" spans="10:26" ht="12.75">
      <c r="J233" s="71"/>
      <c r="K233" s="70"/>
      <c r="L233" s="198"/>
      <c r="M233" s="195"/>
      <c r="N233" s="195"/>
      <c r="O233" s="195"/>
      <c r="P233" s="195"/>
      <c r="Q233" s="195"/>
      <c r="R233" s="195"/>
      <c r="S233" s="195"/>
      <c r="T233" s="195"/>
      <c r="U233" s="10"/>
      <c r="V233" s="15"/>
      <c r="W233" s="15"/>
      <c r="X233" s="15"/>
      <c r="Y233" s="49"/>
      <c r="Z233" s="90"/>
    </row>
    <row r="234" spans="10:26" ht="102">
      <c r="J234" s="71" t="s">
        <v>494</v>
      </c>
      <c r="K234" s="92" t="s">
        <v>495</v>
      </c>
      <c r="L234" s="198"/>
      <c r="M234" s="195"/>
      <c r="N234" s="195"/>
      <c r="O234" s="195"/>
      <c r="P234" s="195"/>
      <c r="Q234" s="195"/>
      <c r="R234" s="195"/>
      <c r="S234" s="195"/>
      <c r="T234" s="195"/>
      <c r="U234" s="10"/>
      <c r="V234" s="15"/>
      <c r="W234" s="15"/>
      <c r="X234" s="15"/>
      <c r="Y234" s="49"/>
      <c r="Z234" s="90"/>
    </row>
    <row r="235" spans="10:26" ht="409.5">
      <c r="J235" s="71"/>
      <c r="K235" s="92" t="s">
        <v>280</v>
      </c>
      <c r="L235" s="198">
        <v>1160307.1</v>
      </c>
      <c r="M235" s="195">
        <v>196021.5</v>
      </c>
      <c r="N235" s="195">
        <v>0</v>
      </c>
      <c r="O235" s="195">
        <v>0</v>
      </c>
      <c r="P235" s="195">
        <v>0</v>
      </c>
      <c r="Q235" s="195">
        <v>0</v>
      </c>
      <c r="R235" s="195">
        <f>L235+N235+P235</f>
        <v>1160307.1</v>
      </c>
      <c r="S235" s="195">
        <f>M235+O235+Q235</f>
        <v>196021.5</v>
      </c>
      <c r="T235" s="195">
        <v>196021.5</v>
      </c>
      <c r="U235" s="10" t="s">
        <v>496</v>
      </c>
      <c r="V235" s="15"/>
      <c r="W235" s="15"/>
      <c r="X235" s="15"/>
      <c r="Y235" s="49" t="s">
        <v>496</v>
      </c>
      <c r="Z235" s="90"/>
    </row>
    <row r="236" spans="10:26" ht="12.75">
      <c r="J236" s="71"/>
      <c r="K236" s="70"/>
      <c r="L236" s="198"/>
      <c r="M236" s="195"/>
      <c r="N236" s="195"/>
      <c r="O236" s="195"/>
      <c r="P236" s="195"/>
      <c r="Q236" s="195"/>
      <c r="R236" s="195"/>
      <c r="S236" s="195"/>
      <c r="T236" s="195"/>
      <c r="U236" s="10"/>
      <c r="V236" s="15"/>
      <c r="W236" s="15"/>
      <c r="X236" s="15"/>
      <c r="Y236" s="49"/>
      <c r="Z236" s="90"/>
    </row>
    <row r="237" spans="10:26" ht="51">
      <c r="J237" s="71"/>
      <c r="K237" s="92" t="s">
        <v>497</v>
      </c>
      <c r="L237" s="198"/>
      <c r="M237" s="195"/>
      <c r="N237" s="195"/>
      <c r="O237" s="195"/>
      <c r="P237" s="195"/>
      <c r="Q237" s="195"/>
      <c r="R237" s="195"/>
      <c r="S237" s="195"/>
      <c r="T237" s="195"/>
      <c r="U237" s="10"/>
      <c r="V237" s="15"/>
      <c r="W237" s="15"/>
      <c r="X237" s="15"/>
      <c r="Y237" s="49"/>
      <c r="Z237" s="90"/>
    </row>
    <row r="238" spans="10:26" ht="63.75">
      <c r="J238" s="71" t="s">
        <v>498</v>
      </c>
      <c r="K238" s="92" t="s">
        <v>499</v>
      </c>
      <c r="L238" s="198"/>
      <c r="M238" s="195"/>
      <c r="N238" s="195"/>
      <c r="O238" s="195"/>
      <c r="P238" s="195"/>
      <c r="Q238" s="195"/>
      <c r="R238" s="195"/>
      <c r="S238" s="195"/>
      <c r="T238" s="195"/>
      <c r="U238" s="10"/>
      <c r="V238" s="15"/>
      <c r="W238" s="15"/>
      <c r="X238" s="15"/>
      <c r="Y238" s="49"/>
      <c r="Z238" s="90"/>
    </row>
    <row r="239" spans="10:26" ht="318.75">
      <c r="J239" s="71"/>
      <c r="K239" s="92" t="s">
        <v>318</v>
      </c>
      <c r="L239" s="198">
        <v>8000</v>
      </c>
      <c r="M239" s="195">
        <v>0</v>
      </c>
      <c r="N239" s="195">
        <v>0</v>
      </c>
      <c r="O239" s="195">
        <v>0</v>
      </c>
      <c r="P239" s="195">
        <v>0</v>
      </c>
      <c r="Q239" s="195">
        <v>0</v>
      </c>
      <c r="R239" s="195">
        <f>L239+N239+P239</f>
        <v>8000</v>
      </c>
      <c r="S239" s="195">
        <f>M239+O239+Q239</f>
        <v>0</v>
      </c>
      <c r="T239" s="195">
        <v>0</v>
      </c>
      <c r="U239" s="10" t="s">
        <v>500</v>
      </c>
      <c r="V239" s="15"/>
      <c r="W239" s="15"/>
      <c r="X239" s="15"/>
      <c r="Y239" s="49" t="s">
        <v>500</v>
      </c>
      <c r="Z239" s="90"/>
    </row>
    <row r="240" spans="10:26" ht="12.75">
      <c r="J240" s="71"/>
      <c r="K240" s="70"/>
      <c r="L240" s="198"/>
      <c r="M240" s="195"/>
      <c r="N240" s="195"/>
      <c r="O240" s="195"/>
      <c r="P240" s="195"/>
      <c r="Q240" s="195"/>
      <c r="R240" s="195"/>
      <c r="S240" s="195"/>
      <c r="T240" s="195"/>
      <c r="U240" s="10"/>
      <c r="V240" s="15"/>
      <c r="W240" s="15"/>
      <c r="X240" s="15"/>
      <c r="Y240" s="49"/>
      <c r="Z240" s="90"/>
    </row>
    <row r="241" spans="10:26" ht="102">
      <c r="J241" s="71" t="s">
        <v>501</v>
      </c>
      <c r="K241" s="92" t="s">
        <v>502</v>
      </c>
      <c r="L241" s="198"/>
      <c r="M241" s="195"/>
      <c r="N241" s="195"/>
      <c r="O241" s="195"/>
      <c r="P241" s="195"/>
      <c r="Q241" s="195"/>
      <c r="R241" s="195"/>
      <c r="S241" s="195"/>
      <c r="T241" s="195"/>
      <c r="U241" s="10"/>
      <c r="V241" s="15"/>
      <c r="W241" s="15"/>
      <c r="X241" s="15"/>
      <c r="Y241" s="49"/>
      <c r="Z241" s="90"/>
    </row>
    <row r="242" spans="10:26" ht="242.25">
      <c r="J242" s="71"/>
      <c r="K242" s="92" t="s">
        <v>318</v>
      </c>
      <c r="L242" s="198">
        <v>612422</v>
      </c>
      <c r="M242" s="195">
        <v>0</v>
      </c>
      <c r="N242" s="195">
        <v>0</v>
      </c>
      <c r="O242" s="195">
        <v>0</v>
      </c>
      <c r="P242" s="195">
        <v>0</v>
      </c>
      <c r="Q242" s="195">
        <v>0</v>
      </c>
      <c r="R242" s="195">
        <f>L242+N242+P242</f>
        <v>612422</v>
      </c>
      <c r="S242" s="195">
        <f>M242+O242+Q242</f>
        <v>0</v>
      </c>
      <c r="T242" s="195">
        <v>0</v>
      </c>
      <c r="U242" s="10" t="s">
        <v>503</v>
      </c>
      <c r="V242" s="15"/>
      <c r="W242" s="15"/>
      <c r="X242" s="15"/>
      <c r="Y242" s="49" t="s">
        <v>503</v>
      </c>
      <c r="Z242" s="90"/>
    </row>
    <row r="243" spans="10:26" ht="12.75">
      <c r="J243" s="71"/>
      <c r="K243" s="70"/>
      <c r="L243" s="198"/>
      <c r="M243" s="195"/>
      <c r="N243" s="195"/>
      <c r="O243" s="195"/>
      <c r="P243" s="195"/>
      <c r="Q243" s="195"/>
      <c r="R243" s="195"/>
      <c r="S243" s="195"/>
      <c r="T243" s="195"/>
      <c r="U243" s="10"/>
      <c r="V243" s="15"/>
      <c r="W243" s="15"/>
      <c r="X243" s="15"/>
      <c r="Y243" s="49"/>
      <c r="Z243" s="90"/>
    </row>
    <row r="244" spans="10:26" ht="51">
      <c r="J244" s="71"/>
      <c r="K244" s="92" t="s">
        <v>504</v>
      </c>
      <c r="L244" s="198">
        <f>SUM(L245:L275)</f>
        <v>6126448.7</v>
      </c>
      <c r="M244" s="198">
        <f aca="true" t="shared" si="22" ref="M244:T244">SUM(M245:M275)</f>
        <v>669078.3</v>
      </c>
      <c r="N244" s="198">
        <f t="shared" si="22"/>
        <v>0</v>
      </c>
      <c r="O244" s="198">
        <f t="shared" si="22"/>
        <v>0</v>
      </c>
      <c r="P244" s="198">
        <f t="shared" si="22"/>
        <v>0</v>
      </c>
      <c r="Q244" s="198">
        <f t="shared" si="22"/>
        <v>0</v>
      </c>
      <c r="R244" s="198">
        <f t="shared" si="22"/>
        <v>6126448.7</v>
      </c>
      <c r="S244" s="198">
        <f t="shared" si="22"/>
        <v>669078.3</v>
      </c>
      <c r="T244" s="198">
        <f t="shared" si="22"/>
        <v>235663</v>
      </c>
      <c r="U244" s="10"/>
      <c r="V244" s="15"/>
      <c r="W244" s="15"/>
      <c r="X244" s="15"/>
      <c r="Y244" s="49"/>
      <c r="Z244" s="90"/>
    </row>
    <row r="245" spans="10:26" ht="51">
      <c r="J245" s="71"/>
      <c r="K245" s="92" t="s">
        <v>505</v>
      </c>
      <c r="L245" s="198"/>
      <c r="M245" s="195"/>
      <c r="N245" s="195"/>
      <c r="O245" s="195"/>
      <c r="P245" s="195"/>
      <c r="Q245" s="195"/>
      <c r="R245" s="195"/>
      <c r="S245" s="195"/>
      <c r="T245" s="195"/>
      <c r="U245" s="10"/>
      <c r="V245" s="15"/>
      <c r="W245" s="15"/>
      <c r="X245" s="15"/>
      <c r="Y245" s="49"/>
      <c r="Z245" s="90"/>
    </row>
    <row r="246" spans="10:26" ht="102">
      <c r="J246" s="71" t="s">
        <v>506</v>
      </c>
      <c r="K246" s="92" t="s">
        <v>507</v>
      </c>
      <c r="L246" s="198"/>
      <c r="M246" s="195"/>
      <c r="N246" s="195"/>
      <c r="O246" s="195"/>
      <c r="P246" s="195"/>
      <c r="Q246" s="195"/>
      <c r="R246" s="195"/>
      <c r="S246" s="195"/>
      <c r="T246" s="195"/>
      <c r="U246" s="10"/>
      <c r="V246" s="15"/>
      <c r="W246" s="15"/>
      <c r="X246" s="15"/>
      <c r="Y246" s="49"/>
      <c r="Z246" s="90"/>
    </row>
    <row r="247" spans="10:26" ht="165.75">
      <c r="J247" s="71"/>
      <c r="K247" s="92" t="s">
        <v>196</v>
      </c>
      <c r="L247" s="198">
        <v>1231951.4</v>
      </c>
      <c r="M247" s="195">
        <v>281058.4</v>
      </c>
      <c r="N247" s="195">
        <v>0</v>
      </c>
      <c r="O247" s="195">
        <v>0</v>
      </c>
      <c r="P247" s="195">
        <v>0</v>
      </c>
      <c r="Q247" s="195">
        <v>0</v>
      </c>
      <c r="R247" s="195">
        <f>L247+N247+P247</f>
        <v>1231951.4</v>
      </c>
      <c r="S247" s="195">
        <f>M247+O247+Q247</f>
        <v>281058.4</v>
      </c>
      <c r="T247" s="195">
        <v>23594.7</v>
      </c>
      <c r="U247" s="10" t="s">
        <v>508</v>
      </c>
      <c r="V247" s="15"/>
      <c r="W247" s="15"/>
      <c r="X247" s="15"/>
      <c r="Y247" s="49" t="s">
        <v>508</v>
      </c>
      <c r="Z247" s="90"/>
    </row>
    <row r="248" spans="10:26" ht="12.75">
      <c r="J248" s="71"/>
      <c r="K248" s="70"/>
      <c r="L248" s="198"/>
      <c r="M248" s="195"/>
      <c r="N248" s="195"/>
      <c r="O248" s="195"/>
      <c r="P248" s="195"/>
      <c r="Q248" s="195"/>
      <c r="R248" s="195"/>
      <c r="S248" s="195"/>
      <c r="T248" s="195"/>
      <c r="U248" s="10"/>
      <c r="V248" s="15"/>
      <c r="W248" s="15"/>
      <c r="X248" s="15"/>
      <c r="Y248" s="49"/>
      <c r="Z248" s="90"/>
    </row>
    <row r="249" spans="10:26" ht="63.75">
      <c r="J249" s="71"/>
      <c r="K249" s="92" t="s">
        <v>469</v>
      </c>
      <c r="L249" s="198"/>
      <c r="M249" s="195"/>
      <c r="N249" s="195"/>
      <c r="O249" s="195"/>
      <c r="P249" s="195"/>
      <c r="Q249" s="195"/>
      <c r="R249" s="195"/>
      <c r="S249" s="195"/>
      <c r="T249" s="195"/>
      <c r="U249" s="10"/>
      <c r="V249" s="15"/>
      <c r="W249" s="15"/>
      <c r="X249" s="15"/>
      <c r="Y249" s="49"/>
      <c r="Z249" s="90"/>
    </row>
    <row r="250" spans="10:26" ht="114.75">
      <c r="J250" s="71" t="s">
        <v>509</v>
      </c>
      <c r="K250" s="92" t="s">
        <v>510</v>
      </c>
      <c r="L250" s="198"/>
      <c r="M250" s="195"/>
      <c r="N250" s="195"/>
      <c r="O250" s="195"/>
      <c r="P250" s="195"/>
      <c r="Q250" s="195"/>
      <c r="R250" s="195"/>
      <c r="S250" s="195"/>
      <c r="T250" s="195"/>
      <c r="U250" s="10"/>
      <c r="V250" s="15"/>
      <c r="W250" s="15"/>
      <c r="X250" s="15"/>
      <c r="Y250" s="49"/>
      <c r="Z250" s="90"/>
    </row>
    <row r="251" spans="10:26" ht="409.5">
      <c r="J251" s="71"/>
      <c r="K251" s="92" t="s">
        <v>318</v>
      </c>
      <c r="L251" s="198">
        <v>1862809.4</v>
      </c>
      <c r="M251" s="195">
        <v>0</v>
      </c>
      <c r="N251" s="195">
        <v>0</v>
      </c>
      <c r="O251" s="195">
        <v>0</v>
      </c>
      <c r="P251" s="195">
        <v>0</v>
      </c>
      <c r="Q251" s="195">
        <v>0</v>
      </c>
      <c r="R251" s="195">
        <f>L251+N251+P251</f>
        <v>1862809.4</v>
      </c>
      <c r="S251" s="195">
        <f>M251+O251+Q251</f>
        <v>0</v>
      </c>
      <c r="T251" s="195">
        <v>0</v>
      </c>
      <c r="U251" s="10" t="s">
        <v>511</v>
      </c>
      <c r="V251" s="15"/>
      <c r="W251" s="15"/>
      <c r="X251" s="15"/>
      <c r="Y251" s="49" t="s">
        <v>511</v>
      </c>
      <c r="Z251" s="90"/>
    </row>
    <row r="252" spans="10:26" ht="12.75">
      <c r="J252" s="71"/>
      <c r="K252" s="70"/>
      <c r="L252" s="198"/>
      <c r="M252" s="195"/>
      <c r="N252" s="195"/>
      <c r="O252" s="195"/>
      <c r="P252" s="195"/>
      <c r="Q252" s="195"/>
      <c r="R252" s="195"/>
      <c r="S252" s="195"/>
      <c r="T252" s="195"/>
      <c r="U252" s="10"/>
      <c r="V252" s="15"/>
      <c r="W252" s="15"/>
      <c r="X252" s="15"/>
      <c r="Y252" s="49"/>
      <c r="Z252" s="90"/>
    </row>
    <row r="253" spans="10:26" ht="63.75">
      <c r="J253" s="71"/>
      <c r="K253" s="92" t="s">
        <v>512</v>
      </c>
      <c r="L253" s="198"/>
      <c r="M253" s="195"/>
      <c r="N253" s="195"/>
      <c r="O253" s="195"/>
      <c r="P253" s="195"/>
      <c r="Q253" s="195"/>
      <c r="R253" s="195"/>
      <c r="S253" s="195"/>
      <c r="T253" s="195"/>
      <c r="U253" s="10"/>
      <c r="V253" s="15"/>
      <c r="W253" s="15"/>
      <c r="X253" s="15"/>
      <c r="Y253" s="49"/>
      <c r="Z253" s="90"/>
    </row>
    <row r="254" spans="10:26" ht="114.75">
      <c r="J254" s="71" t="s">
        <v>513</v>
      </c>
      <c r="K254" s="92" t="s">
        <v>514</v>
      </c>
      <c r="L254" s="198"/>
      <c r="M254" s="195"/>
      <c r="N254" s="195"/>
      <c r="O254" s="195"/>
      <c r="P254" s="195"/>
      <c r="Q254" s="195"/>
      <c r="R254" s="195"/>
      <c r="S254" s="195"/>
      <c r="T254" s="195"/>
      <c r="U254" s="10"/>
      <c r="V254" s="15"/>
      <c r="W254" s="15"/>
      <c r="X254" s="15"/>
      <c r="Y254" s="49"/>
      <c r="Z254" s="90"/>
    </row>
    <row r="255" spans="10:26" ht="76.5">
      <c r="J255" s="71"/>
      <c r="K255" s="92" t="s">
        <v>318</v>
      </c>
      <c r="L255" s="198">
        <v>200000</v>
      </c>
      <c r="M255" s="195">
        <v>0</v>
      </c>
      <c r="N255" s="195">
        <v>0</v>
      </c>
      <c r="O255" s="195">
        <v>0</v>
      </c>
      <c r="P255" s="195">
        <v>0</v>
      </c>
      <c r="Q255" s="195">
        <v>0</v>
      </c>
      <c r="R255" s="195">
        <f>L255+N255+P255</f>
        <v>200000</v>
      </c>
      <c r="S255" s="195">
        <f>M255+O255+Q255</f>
        <v>0</v>
      </c>
      <c r="T255" s="195">
        <v>0</v>
      </c>
      <c r="U255" s="10" t="s">
        <v>515</v>
      </c>
      <c r="V255" s="15"/>
      <c r="W255" s="15"/>
      <c r="X255" s="15"/>
      <c r="Y255" s="49" t="s">
        <v>515</v>
      </c>
      <c r="Z255" s="90"/>
    </row>
    <row r="256" spans="10:26" ht="12.75">
      <c r="J256" s="71"/>
      <c r="K256" s="70"/>
      <c r="L256" s="198"/>
      <c r="M256" s="195"/>
      <c r="N256" s="195"/>
      <c r="O256" s="195"/>
      <c r="P256" s="195"/>
      <c r="Q256" s="195"/>
      <c r="R256" s="195"/>
      <c r="S256" s="195"/>
      <c r="T256" s="195"/>
      <c r="U256" s="10"/>
      <c r="V256" s="15"/>
      <c r="W256" s="15"/>
      <c r="X256" s="15"/>
      <c r="Y256" s="49"/>
      <c r="Z256" s="90"/>
    </row>
    <row r="257" spans="10:26" ht="51">
      <c r="J257" s="71" t="s">
        <v>516</v>
      </c>
      <c r="K257" s="92" t="s">
        <v>517</v>
      </c>
      <c r="L257" s="198"/>
      <c r="M257" s="195"/>
      <c r="N257" s="195"/>
      <c r="O257" s="195"/>
      <c r="P257" s="195"/>
      <c r="Q257" s="195"/>
      <c r="R257" s="195"/>
      <c r="S257" s="195"/>
      <c r="T257" s="195"/>
      <c r="U257" s="10"/>
      <c r="V257" s="15"/>
      <c r="W257" s="15"/>
      <c r="X257" s="15"/>
      <c r="Y257" s="49"/>
      <c r="Z257" s="90"/>
    </row>
    <row r="258" spans="10:26" ht="76.5">
      <c r="J258" s="71"/>
      <c r="K258" s="92" t="s">
        <v>231</v>
      </c>
      <c r="L258" s="198">
        <v>500000</v>
      </c>
      <c r="M258" s="195">
        <v>0</v>
      </c>
      <c r="N258" s="195">
        <v>0</v>
      </c>
      <c r="O258" s="195">
        <v>0</v>
      </c>
      <c r="P258" s="195">
        <v>0</v>
      </c>
      <c r="Q258" s="195">
        <v>0</v>
      </c>
      <c r="R258" s="195">
        <f>L258+N258+P258</f>
        <v>500000</v>
      </c>
      <c r="S258" s="195">
        <f>M258+O258+Q258</f>
        <v>0</v>
      </c>
      <c r="T258" s="195">
        <v>0</v>
      </c>
      <c r="U258" s="10" t="s">
        <v>515</v>
      </c>
      <c r="V258" s="15"/>
      <c r="W258" s="15"/>
      <c r="X258" s="15"/>
      <c r="Y258" s="49" t="s">
        <v>515</v>
      </c>
      <c r="Z258" s="90"/>
    </row>
    <row r="259" spans="10:26" ht="12.75">
      <c r="J259" s="71"/>
      <c r="K259" s="70"/>
      <c r="L259" s="198"/>
      <c r="M259" s="195"/>
      <c r="N259" s="195"/>
      <c r="O259" s="195"/>
      <c r="P259" s="195"/>
      <c r="Q259" s="195"/>
      <c r="R259" s="195"/>
      <c r="S259" s="195"/>
      <c r="T259" s="195"/>
      <c r="U259" s="10"/>
      <c r="V259" s="15"/>
      <c r="W259" s="15"/>
      <c r="X259" s="15"/>
      <c r="Y259" s="49"/>
      <c r="Z259" s="90"/>
    </row>
    <row r="260" spans="10:26" ht="102">
      <c r="J260" s="71" t="s">
        <v>518</v>
      </c>
      <c r="K260" s="92" t="s">
        <v>519</v>
      </c>
      <c r="L260" s="198"/>
      <c r="M260" s="195"/>
      <c r="N260" s="195"/>
      <c r="O260" s="195"/>
      <c r="P260" s="195"/>
      <c r="Q260" s="195"/>
      <c r="R260" s="195"/>
      <c r="S260" s="195"/>
      <c r="T260" s="195"/>
      <c r="U260" s="10"/>
      <c r="V260" s="15"/>
      <c r="W260" s="15"/>
      <c r="X260" s="15"/>
      <c r="Y260" s="49"/>
      <c r="Z260" s="90"/>
    </row>
    <row r="261" spans="10:26" ht="140.25">
      <c r="J261" s="71"/>
      <c r="K261" s="92" t="s">
        <v>318</v>
      </c>
      <c r="L261" s="198">
        <v>1253872.3</v>
      </c>
      <c r="M261" s="195">
        <v>100000</v>
      </c>
      <c r="N261" s="195">
        <v>0</v>
      </c>
      <c r="O261" s="195">
        <v>0</v>
      </c>
      <c r="P261" s="195">
        <v>0</v>
      </c>
      <c r="Q261" s="195">
        <v>0</v>
      </c>
      <c r="R261" s="195">
        <f>L261+N261+P261</f>
        <v>1253872.3</v>
      </c>
      <c r="S261" s="195">
        <f>M261+O261+Q261</f>
        <v>100000</v>
      </c>
      <c r="T261" s="195">
        <v>70753.4</v>
      </c>
      <c r="U261" s="10" t="s">
        <v>520</v>
      </c>
      <c r="V261" s="15"/>
      <c r="W261" s="15"/>
      <c r="X261" s="15"/>
      <c r="Y261" s="49" t="s">
        <v>520</v>
      </c>
      <c r="Z261" s="90"/>
    </row>
    <row r="262" spans="10:26" ht="12.75">
      <c r="J262" s="71"/>
      <c r="K262" s="70"/>
      <c r="L262" s="198"/>
      <c r="M262" s="195"/>
      <c r="N262" s="195"/>
      <c r="O262" s="195"/>
      <c r="P262" s="195"/>
      <c r="Q262" s="195"/>
      <c r="R262" s="195"/>
      <c r="S262" s="195"/>
      <c r="T262" s="195"/>
      <c r="U262" s="10"/>
      <c r="V262" s="15"/>
      <c r="W262" s="15"/>
      <c r="X262" s="15"/>
      <c r="Y262" s="49"/>
      <c r="Z262" s="90"/>
    </row>
    <row r="263" spans="10:26" ht="102">
      <c r="J263" s="71" t="s">
        <v>521</v>
      </c>
      <c r="K263" s="92" t="s">
        <v>522</v>
      </c>
      <c r="L263" s="198"/>
      <c r="M263" s="195"/>
      <c r="N263" s="195"/>
      <c r="O263" s="195"/>
      <c r="P263" s="195"/>
      <c r="Q263" s="195"/>
      <c r="R263" s="195"/>
      <c r="S263" s="195"/>
      <c r="T263" s="195"/>
      <c r="U263" s="10"/>
      <c r="V263" s="15"/>
      <c r="W263" s="15"/>
      <c r="X263" s="15"/>
      <c r="Y263" s="49"/>
      <c r="Z263" s="90"/>
    </row>
    <row r="264" spans="10:26" ht="114.75">
      <c r="J264" s="71"/>
      <c r="K264" s="92" t="s">
        <v>318</v>
      </c>
      <c r="L264" s="198">
        <v>799209</v>
      </c>
      <c r="M264" s="195">
        <v>288019.9</v>
      </c>
      <c r="N264" s="195">
        <v>0</v>
      </c>
      <c r="O264" s="195">
        <v>0</v>
      </c>
      <c r="P264" s="195">
        <v>0</v>
      </c>
      <c r="Q264" s="195">
        <v>0</v>
      </c>
      <c r="R264" s="195">
        <f>L264+N264+P264</f>
        <v>799209</v>
      </c>
      <c r="S264" s="195">
        <f>M264+O264+Q264</f>
        <v>288019.9</v>
      </c>
      <c r="T264" s="195">
        <v>141314.9</v>
      </c>
      <c r="U264" s="10" t="s">
        <v>523</v>
      </c>
      <c r="V264" s="15"/>
      <c r="W264" s="15"/>
      <c r="X264" s="15"/>
      <c r="Y264" s="49" t="s">
        <v>523</v>
      </c>
      <c r="Z264" s="90"/>
    </row>
    <row r="265" spans="10:26" ht="12.75">
      <c r="J265" s="71"/>
      <c r="K265" s="70"/>
      <c r="L265" s="198"/>
      <c r="M265" s="195"/>
      <c r="N265" s="195"/>
      <c r="O265" s="195"/>
      <c r="P265" s="195"/>
      <c r="Q265" s="195"/>
      <c r="R265" s="195"/>
      <c r="S265" s="195"/>
      <c r="T265" s="195"/>
      <c r="U265" s="10"/>
      <c r="V265" s="15"/>
      <c r="W265" s="15"/>
      <c r="X265" s="15"/>
      <c r="Y265" s="49"/>
      <c r="Z265" s="90"/>
    </row>
    <row r="266" spans="10:26" ht="51">
      <c r="J266" s="71" t="s">
        <v>524</v>
      </c>
      <c r="K266" s="92" t="s">
        <v>525</v>
      </c>
      <c r="L266" s="198"/>
      <c r="M266" s="195"/>
      <c r="N266" s="195"/>
      <c r="O266" s="195"/>
      <c r="P266" s="195"/>
      <c r="Q266" s="195"/>
      <c r="R266" s="195"/>
      <c r="S266" s="195"/>
      <c r="T266" s="195"/>
      <c r="U266" s="10"/>
      <c r="V266" s="15"/>
      <c r="W266" s="15"/>
      <c r="X266" s="15"/>
      <c r="Y266" s="49"/>
      <c r="Z266" s="90"/>
    </row>
    <row r="267" spans="10:26" ht="114.75">
      <c r="J267" s="71"/>
      <c r="K267" s="92" t="s">
        <v>318</v>
      </c>
      <c r="L267" s="198">
        <v>233668.9</v>
      </c>
      <c r="M267" s="195">
        <v>0</v>
      </c>
      <c r="N267" s="195">
        <v>0</v>
      </c>
      <c r="O267" s="195">
        <v>0</v>
      </c>
      <c r="P267" s="195">
        <v>0</v>
      </c>
      <c r="Q267" s="195">
        <v>0</v>
      </c>
      <c r="R267" s="195">
        <f>L267+N267+P267</f>
        <v>233668.9</v>
      </c>
      <c r="S267" s="195">
        <f>M267+O267+Q267</f>
        <v>0</v>
      </c>
      <c r="T267" s="195">
        <v>0</v>
      </c>
      <c r="U267" s="10" t="s">
        <v>526</v>
      </c>
      <c r="V267" s="15"/>
      <c r="W267" s="15"/>
      <c r="X267" s="15"/>
      <c r="Y267" s="49" t="s">
        <v>526</v>
      </c>
      <c r="Z267" s="90"/>
    </row>
    <row r="268" spans="10:26" ht="12.75">
      <c r="J268" s="71"/>
      <c r="K268" s="70"/>
      <c r="L268" s="198"/>
      <c r="M268" s="195"/>
      <c r="N268" s="195"/>
      <c r="O268" s="195"/>
      <c r="P268" s="195"/>
      <c r="Q268" s="195"/>
      <c r="R268" s="195"/>
      <c r="S268" s="195"/>
      <c r="T268" s="195"/>
      <c r="U268" s="10"/>
      <c r="V268" s="15"/>
      <c r="W268" s="15"/>
      <c r="X268" s="15"/>
      <c r="Y268" s="49"/>
      <c r="Z268" s="90"/>
    </row>
    <row r="269" spans="10:26" ht="63.75">
      <c r="J269" s="71"/>
      <c r="K269" s="92" t="s">
        <v>527</v>
      </c>
      <c r="L269" s="198"/>
      <c r="M269" s="195"/>
      <c r="N269" s="195"/>
      <c r="O269" s="195"/>
      <c r="P269" s="195"/>
      <c r="Q269" s="195"/>
      <c r="R269" s="195"/>
      <c r="S269" s="195"/>
      <c r="T269" s="195"/>
      <c r="U269" s="10"/>
      <c r="V269" s="15"/>
      <c r="W269" s="15"/>
      <c r="X269" s="15"/>
      <c r="Y269" s="49"/>
      <c r="Z269" s="90"/>
    </row>
    <row r="270" spans="10:26" ht="63.75">
      <c r="J270" s="71" t="s">
        <v>528</v>
      </c>
      <c r="K270" s="92" t="s">
        <v>529</v>
      </c>
      <c r="L270" s="198"/>
      <c r="M270" s="195"/>
      <c r="N270" s="195"/>
      <c r="O270" s="195"/>
      <c r="P270" s="195"/>
      <c r="Q270" s="195"/>
      <c r="R270" s="195"/>
      <c r="S270" s="195"/>
      <c r="T270" s="195"/>
      <c r="U270" s="10"/>
      <c r="V270" s="15"/>
      <c r="W270" s="15"/>
      <c r="X270" s="15"/>
      <c r="Y270" s="49"/>
      <c r="Z270" s="90"/>
    </row>
    <row r="271" spans="10:26" ht="178.5">
      <c r="J271" s="71"/>
      <c r="K271" s="92" t="s">
        <v>199</v>
      </c>
      <c r="L271" s="198">
        <v>29401.8</v>
      </c>
      <c r="M271" s="195">
        <v>0</v>
      </c>
      <c r="N271" s="195">
        <v>0</v>
      </c>
      <c r="O271" s="195">
        <v>0</v>
      </c>
      <c r="P271" s="195">
        <v>0</v>
      </c>
      <c r="Q271" s="195">
        <v>0</v>
      </c>
      <c r="R271" s="195">
        <f>L271+N271+P271</f>
        <v>29401.8</v>
      </c>
      <c r="S271" s="195">
        <f>M271+O271+Q271</f>
        <v>0</v>
      </c>
      <c r="T271" s="195">
        <v>0</v>
      </c>
      <c r="U271" s="10" t="s">
        <v>530</v>
      </c>
      <c r="V271" s="15"/>
      <c r="W271" s="15"/>
      <c r="X271" s="15"/>
      <c r="Y271" s="49" t="s">
        <v>530</v>
      </c>
      <c r="Z271" s="90"/>
    </row>
    <row r="272" spans="10:26" ht="12.75">
      <c r="J272" s="71"/>
      <c r="K272" s="70"/>
      <c r="L272" s="198"/>
      <c r="M272" s="195"/>
      <c r="N272" s="195"/>
      <c r="O272" s="195"/>
      <c r="P272" s="195"/>
      <c r="Q272" s="195"/>
      <c r="R272" s="195"/>
      <c r="S272" s="195"/>
      <c r="T272" s="195"/>
      <c r="U272" s="10"/>
      <c r="V272" s="15"/>
      <c r="W272" s="15"/>
      <c r="X272" s="15"/>
      <c r="Y272" s="49"/>
      <c r="Z272" s="90"/>
    </row>
    <row r="273" spans="10:26" ht="63.75">
      <c r="J273" s="71" t="s">
        <v>531</v>
      </c>
      <c r="K273" s="92" t="s">
        <v>532</v>
      </c>
      <c r="L273" s="198"/>
      <c r="M273" s="195"/>
      <c r="N273" s="195"/>
      <c r="O273" s="195"/>
      <c r="P273" s="195"/>
      <c r="Q273" s="195"/>
      <c r="R273" s="195"/>
      <c r="S273" s="195"/>
      <c r="T273" s="195"/>
      <c r="U273" s="10"/>
      <c r="V273" s="15"/>
      <c r="W273" s="15"/>
      <c r="X273" s="15"/>
      <c r="Y273" s="49"/>
      <c r="Z273" s="90"/>
    </row>
    <row r="274" spans="10:26" ht="178.5">
      <c r="J274" s="71"/>
      <c r="K274" s="92" t="s">
        <v>199</v>
      </c>
      <c r="L274" s="198">
        <v>15535.9</v>
      </c>
      <c r="M274" s="195">
        <v>0</v>
      </c>
      <c r="N274" s="195">
        <v>0</v>
      </c>
      <c r="O274" s="195">
        <v>0</v>
      </c>
      <c r="P274" s="195">
        <v>0</v>
      </c>
      <c r="Q274" s="195">
        <v>0</v>
      </c>
      <c r="R274" s="195">
        <f>L274+N274+P274</f>
        <v>15535.9</v>
      </c>
      <c r="S274" s="195">
        <f>M274+O274+Q274</f>
        <v>0</v>
      </c>
      <c r="T274" s="195">
        <v>0</v>
      </c>
      <c r="U274" s="10" t="s">
        <v>533</v>
      </c>
      <c r="V274" s="15"/>
      <c r="W274" s="15"/>
      <c r="X274" s="15"/>
      <c r="Y274" s="49" t="s">
        <v>533</v>
      </c>
      <c r="Z274" s="90"/>
    </row>
    <row r="275" spans="10:26" ht="12.75">
      <c r="J275" s="71"/>
      <c r="K275" s="70"/>
      <c r="L275" s="198"/>
      <c r="M275" s="195"/>
      <c r="N275" s="195"/>
      <c r="O275" s="195"/>
      <c r="P275" s="195"/>
      <c r="Q275" s="195"/>
      <c r="R275" s="195"/>
      <c r="S275" s="195"/>
      <c r="T275" s="195"/>
      <c r="U275" s="10"/>
      <c r="V275" s="15"/>
      <c r="W275" s="15"/>
      <c r="X275" s="15"/>
      <c r="Y275" s="49"/>
      <c r="Z275" s="90"/>
    </row>
    <row r="276" spans="10:26" ht="51">
      <c r="J276" s="71"/>
      <c r="K276" s="92" t="s">
        <v>534</v>
      </c>
      <c r="L276" s="198">
        <f>SUM(L277:L282)</f>
        <v>1312839.7</v>
      </c>
      <c r="M276" s="198">
        <f aca="true" t="shared" si="23" ref="M276:T276">SUM(M277:M282)</f>
        <v>128890.5</v>
      </c>
      <c r="N276" s="198">
        <f t="shared" si="23"/>
        <v>0</v>
      </c>
      <c r="O276" s="198">
        <f t="shared" si="23"/>
        <v>0</v>
      </c>
      <c r="P276" s="198">
        <f t="shared" si="23"/>
        <v>0</v>
      </c>
      <c r="Q276" s="198">
        <f t="shared" si="23"/>
        <v>0</v>
      </c>
      <c r="R276" s="198">
        <f t="shared" si="23"/>
        <v>1312839.7</v>
      </c>
      <c r="S276" s="198">
        <f t="shared" si="23"/>
        <v>128890.5</v>
      </c>
      <c r="T276" s="198">
        <f t="shared" si="23"/>
        <v>59148</v>
      </c>
      <c r="U276" s="10"/>
      <c r="V276" s="15"/>
      <c r="W276" s="15"/>
      <c r="X276" s="15"/>
      <c r="Y276" s="49"/>
      <c r="Z276" s="90"/>
    </row>
    <row r="277" spans="10:26" ht="51">
      <c r="J277" s="71"/>
      <c r="K277" s="92" t="s">
        <v>535</v>
      </c>
      <c r="L277" s="198"/>
      <c r="M277" s="195"/>
      <c r="N277" s="195"/>
      <c r="O277" s="195"/>
      <c r="P277" s="195"/>
      <c r="Q277" s="195"/>
      <c r="R277" s="195"/>
      <c r="S277" s="195"/>
      <c r="T277" s="195"/>
      <c r="U277" s="10"/>
      <c r="V277" s="15"/>
      <c r="W277" s="15"/>
      <c r="X277" s="15"/>
      <c r="Y277" s="49"/>
      <c r="Z277" s="90"/>
    </row>
    <row r="278" spans="10:26" ht="102">
      <c r="J278" s="71" t="s">
        <v>536</v>
      </c>
      <c r="K278" s="92" t="s">
        <v>537</v>
      </c>
      <c r="L278" s="198"/>
      <c r="M278" s="195"/>
      <c r="N278" s="195"/>
      <c r="O278" s="195"/>
      <c r="P278" s="195"/>
      <c r="Q278" s="195"/>
      <c r="R278" s="195"/>
      <c r="S278" s="195"/>
      <c r="T278" s="195"/>
      <c r="U278" s="10"/>
      <c r="V278" s="15"/>
      <c r="W278" s="15"/>
      <c r="X278" s="15"/>
      <c r="Y278" s="49"/>
      <c r="Z278" s="90"/>
    </row>
    <row r="279" spans="10:26" ht="204">
      <c r="J279" s="71"/>
      <c r="K279" s="92" t="s">
        <v>231</v>
      </c>
      <c r="L279" s="198">
        <v>1255408.9</v>
      </c>
      <c r="M279" s="195">
        <v>128890.5</v>
      </c>
      <c r="N279" s="195">
        <v>0</v>
      </c>
      <c r="O279" s="195">
        <v>0</v>
      </c>
      <c r="P279" s="195">
        <v>0</v>
      </c>
      <c r="Q279" s="195">
        <v>0</v>
      </c>
      <c r="R279" s="195">
        <f>L279+N279+P279</f>
        <v>1255408.9</v>
      </c>
      <c r="S279" s="195">
        <f>M279+O279+Q279</f>
        <v>128890.5</v>
      </c>
      <c r="T279" s="195">
        <v>59148</v>
      </c>
      <c r="U279" s="10" t="s">
        <v>538</v>
      </c>
      <c r="V279" s="15"/>
      <c r="W279" s="15"/>
      <c r="X279" s="15"/>
      <c r="Y279" s="49" t="s">
        <v>538</v>
      </c>
      <c r="Z279" s="90"/>
    </row>
    <row r="280" spans="10:26" ht="12.75">
      <c r="J280" s="71"/>
      <c r="K280" s="70"/>
      <c r="L280" s="198"/>
      <c r="M280" s="195"/>
      <c r="N280" s="195"/>
      <c r="O280" s="195"/>
      <c r="P280" s="195"/>
      <c r="Q280" s="195"/>
      <c r="R280" s="195"/>
      <c r="S280" s="195"/>
      <c r="T280" s="195"/>
      <c r="U280" s="10"/>
      <c r="V280" s="15"/>
      <c r="W280" s="15"/>
      <c r="X280" s="15"/>
      <c r="Y280" s="49"/>
      <c r="Z280" s="90"/>
    </row>
    <row r="281" spans="10:26" ht="51">
      <c r="J281" s="71" t="s">
        <v>539</v>
      </c>
      <c r="K281" s="92" t="s">
        <v>534</v>
      </c>
      <c r="L281" s="198">
        <v>57430.8</v>
      </c>
      <c r="M281" s="195">
        <v>0</v>
      </c>
      <c r="N281" s="195">
        <v>0</v>
      </c>
      <c r="O281" s="195">
        <v>0</v>
      </c>
      <c r="P281" s="195">
        <v>0</v>
      </c>
      <c r="Q281" s="195">
        <v>0</v>
      </c>
      <c r="R281" s="195">
        <f>L281+N281+P281</f>
        <v>57430.8</v>
      </c>
      <c r="S281" s="195">
        <f>M281+O281+Q281</f>
        <v>0</v>
      </c>
      <c r="T281" s="195">
        <v>0</v>
      </c>
      <c r="U281" s="10" t="s">
        <v>351</v>
      </c>
      <c r="V281" s="15"/>
      <c r="W281" s="15"/>
      <c r="X281" s="15"/>
      <c r="Y281" s="49" t="s">
        <v>351</v>
      </c>
      <c r="Z281" s="90"/>
    </row>
    <row r="282" spans="10:26" ht="12.75">
      <c r="J282" s="71"/>
      <c r="K282" s="70"/>
      <c r="L282" s="198"/>
      <c r="M282" s="195"/>
      <c r="N282" s="195"/>
      <c r="O282" s="195"/>
      <c r="P282" s="195"/>
      <c r="Q282" s="195"/>
      <c r="R282" s="195"/>
      <c r="S282" s="195"/>
      <c r="T282" s="195"/>
      <c r="U282" s="10"/>
      <c r="V282" s="15"/>
      <c r="W282" s="15"/>
      <c r="X282" s="15"/>
      <c r="Y282" s="49"/>
      <c r="Z282" s="90"/>
    </row>
    <row r="283" spans="10:26" ht="63.75">
      <c r="J283" s="71"/>
      <c r="K283" s="92" t="s">
        <v>540</v>
      </c>
      <c r="L283" s="198">
        <f>SUM(L284:L330)</f>
        <v>8790736.2</v>
      </c>
      <c r="M283" s="198">
        <f aca="true" t="shared" si="24" ref="M283:T283">SUM(M284:M330)</f>
        <v>147566.6</v>
      </c>
      <c r="N283" s="198">
        <f t="shared" si="24"/>
        <v>0</v>
      </c>
      <c r="O283" s="198">
        <f t="shared" si="24"/>
        <v>0</v>
      </c>
      <c r="P283" s="198">
        <f t="shared" si="24"/>
        <v>0</v>
      </c>
      <c r="Q283" s="198">
        <f t="shared" si="24"/>
        <v>0</v>
      </c>
      <c r="R283" s="198">
        <f t="shared" si="24"/>
        <v>8790736.2</v>
      </c>
      <c r="S283" s="198">
        <f t="shared" si="24"/>
        <v>147566.6</v>
      </c>
      <c r="T283" s="198">
        <f t="shared" si="24"/>
        <v>147566.6</v>
      </c>
      <c r="U283" s="10"/>
      <c r="V283" s="15"/>
      <c r="W283" s="15"/>
      <c r="X283" s="15"/>
      <c r="Y283" s="49"/>
      <c r="Z283" s="90"/>
    </row>
    <row r="284" spans="10:26" ht="63.75">
      <c r="J284" s="71"/>
      <c r="K284" s="92" t="s">
        <v>541</v>
      </c>
      <c r="L284" s="198"/>
      <c r="M284" s="195"/>
      <c r="N284" s="195"/>
      <c r="O284" s="195"/>
      <c r="P284" s="195"/>
      <c r="Q284" s="195"/>
      <c r="R284" s="195"/>
      <c r="S284" s="195"/>
      <c r="T284" s="195"/>
      <c r="U284" s="10"/>
      <c r="V284" s="15"/>
      <c r="W284" s="15"/>
      <c r="X284" s="15"/>
      <c r="Y284" s="49"/>
      <c r="Z284" s="90"/>
    </row>
    <row r="285" spans="10:26" ht="89.25">
      <c r="J285" s="71" t="s">
        <v>542</v>
      </c>
      <c r="K285" s="92" t="s">
        <v>543</v>
      </c>
      <c r="L285" s="198"/>
      <c r="M285" s="195"/>
      <c r="N285" s="195"/>
      <c r="O285" s="195"/>
      <c r="P285" s="195"/>
      <c r="Q285" s="195"/>
      <c r="R285" s="195"/>
      <c r="S285" s="195"/>
      <c r="T285" s="195"/>
      <c r="U285" s="10"/>
      <c r="V285" s="15"/>
      <c r="W285" s="15"/>
      <c r="X285" s="15"/>
      <c r="Y285" s="49"/>
      <c r="Z285" s="90"/>
    </row>
    <row r="286" spans="10:26" ht="178.5">
      <c r="J286" s="71"/>
      <c r="K286" s="92" t="s">
        <v>231</v>
      </c>
      <c r="L286" s="198">
        <v>500000</v>
      </c>
      <c r="M286" s="195">
        <v>0</v>
      </c>
      <c r="N286" s="195">
        <v>0</v>
      </c>
      <c r="O286" s="195">
        <v>0</v>
      </c>
      <c r="P286" s="195">
        <v>0</v>
      </c>
      <c r="Q286" s="195">
        <v>0</v>
      </c>
      <c r="R286" s="195">
        <f>L286+N286+P286</f>
        <v>500000</v>
      </c>
      <c r="S286" s="195">
        <f>M286+O286+Q286</f>
        <v>0</v>
      </c>
      <c r="T286" s="195">
        <v>0</v>
      </c>
      <c r="U286" s="10" t="s">
        <v>544</v>
      </c>
      <c r="V286" s="15"/>
      <c r="W286" s="15"/>
      <c r="X286" s="15"/>
      <c r="Y286" s="49" t="s">
        <v>544</v>
      </c>
      <c r="Z286" s="90"/>
    </row>
    <row r="287" spans="10:26" ht="12.75">
      <c r="J287" s="71"/>
      <c r="K287" s="70"/>
      <c r="L287" s="198"/>
      <c r="M287" s="195"/>
      <c r="N287" s="195"/>
      <c r="O287" s="195"/>
      <c r="P287" s="195"/>
      <c r="Q287" s="195"/>
      <c r="R287" s="195"/>
      <c r="S287" s="195"/>
      <c r="T287" s="195"/>
      <c r="U287" s="10"/>
      <c r="V287" s="15"/>
      <c r="W287" s="15"/>
      <c r="X287" s="15"/>
      <c r="Y287" s="49"/>
      <c r="Z287" s="90"/>
    </row>
    <row r="288" spans="10:26" ht="140.25">
      <c r="J288" s="71" t="s">
        <v>545</v>
      </c>
      <c r="K288" s="92" t="s">
        <v>546</v>
      </c>
      <c r="L288" s="198"/>
      <c r="M288" s="195"/>
      <c r="N288" s="195"/>
      <c r="O288" s="195"/>
      <c r="P288" s="195"/>
      <c r="Q288" s="195"/>
      <c r="R288" s="195"/>
      <c r="S288" s="195"/>
      <c r="T288" s="195"/>
      <c r="U288" s="10"/>
      <c r="V288" s="15"/>
      <c r="W288" s="15"/>
      <c r="X288" s="15"/>
      <c r="Y288" s="49"/>
      <c r="Z288" s="90"/>
    </row>
    <row r="289" spans="10:26" ht="306">
      <c r="J289" s="71"/>
      <c r="K289" s="92" t="s">
        <v>231</v>
      </c>
      <c r="L289" s="198">
        <v>1500000</v>
      </c>
      <c r="M289" s="195">
        <v>38453.7</v>
      </c>
      <c r="N289" s="195">
        <v>0</v>
      </c>
      <c r="O289" s="195">
        <v>0</v>
      </c>
      <c r="P289" s="195">
        <v>0</v>
      </c>
      <c r="Q289" s="195">
        <v>0</v>
      </c>
      <c r="R289" s="195">
        <f>L289+N289+P289</f>
        <v>1500000</v>
      </c>
      <c r="S289" s="195">
        <f>M289+O289+Q289</f>
        <v>38453.7</v>
      </c>
      <c r="T289" s="195">
        <v>38453.7</v>
      </c>
      <c r="U289" s="10" t="s">
        <v>547</v>
      </c>
      <c r="V289" s="15"/>
      <c r="W289" s="15"/>
      <c r="X289" s="15"/>
      <c r="Y289" s="49" t="s">
        <v>547</v>
      </c>
      <c r="Z289" s="90"/>
    </row>
    <row r="290" spans="10:26" ht="12.75">
      <c r="J290" s="71"/>
      <c r="K290" s="70"/>
      <c r="L290" s="198"/>
      <c r="M290" s="195"/>
      <c r="N290" s="195"/>
      <c r="O290" s="195"/>
      <c r="P290" s="195"/>
      <c r="Q290" s="195"/>
      <c r="R290" s="195"/>
      <c r="S290" s="195"/>
      <c r="T290" s="195"/>
      <c r="U290" s="10"/>
      <c r="V290" s="15"/>
      <c r="W290" s="15"/>
      <c r="X290" s="15"/>
      <c r="Y290" s="49"/>
      <c r="Z290" s="90"/>
    </row>
    <row r="291" spans="10:26" ht="51">
      <c r="J291" s="71"/>
      <c r="K291" s="92" t="s">
        <v>548</v>
      </c>
      <c r="L291" s="198"/>
      <c r="M291" s="195"/>
      <c r="N291" s="195"/>
      <c r="O291" s="195"/>
      <c r="P291" s="195"/>
      <c r="Q291" s="195"/>
      <c r="R291" s="195"/>
      <c r="S291" s="195"/>
      <c r="T291" s="195"/>
      <c r="U291" s="10"/>
      <c r="V291" s="15"/>
      <c r="W291" s="15"/>
      <c r="X291" s="15"/>
      <c r="Y291" s="49"/>
      <c r="Z291" s="90"/>
    </row>
    <row r="292" spans="10:26" ht="165.75">
      <c r="J292" s="71" t="s">
        <v>549</v>
      </c>
      <c r="K292" s="92" t="s">
        <v>550</v>
      </c>
      <c r="L292" s="198"/>
      <c r="M292" s="195"/>
      <c r="N292" s="195"/>
      <c r="O292" s="195"/>
      <c r="P292" s="195"/>
      <c r="Q292" s="195"/>
      <c r="R292" s="195"/>
      <c r="S292" s="195"/>
      <c r="T292" s="195"/>
      <c r="U292" s="10"/>
      <c r="V292" s="15"/>
      <c r="W292" s="15"/>
      <c r="X292" s="15"/>
      <c r="Y292" s="49"/>
      <c r="Z292" s="90"/>
    </row>
    <row r="293" spans="10:26" ht="178.5">
      <c r="J293" s="71"/>
      <c r="K293" s="92" t="s">
        <v>196</v>
      </c>
      <c r="L293" s="198">
        <v>235086.8</v>
      </c>
      <c r="M293" s="195">
        <v>0</v>
      </c>
      <c r="N293" s="195">
        <v>0</v>
      </c>
      <c r="O293" s="195">
        <v>0</v>
      </c>
      <c r="P293" s="195">
        <v>0</v>
      </c>
      <c r="Q293" s="195">
        <v>0</v>
      </c>
      <c r="R293" s="195">
        <f>L293+N293+P293</f>
        <v>235086.8</v>
      </c>
      <c r="S293" s="195">
        <f>M293+O293+Q293</f>
        <v>0</v>
      </c>
      <c r="T293" s="195">
        <v>0</v>
      </c>
      <c r="U293" s="10" t="s">
        <v>551</v>
      </c>
      <c r="V293" s="15"/>
      <c r="W293" s="15"/>
      <c r="X293" s="15"/>
      <c r="Y293" s="49" t="s">
        <v>551</v>
      </c>
      <c r="Z293" s="90"/>
    </row>
    <row r="294" spans="10:26" ht="12.75">
      <c r="J294" s="71"/>
      <c r="K294" s="70"/>
      <c r="L294" s="198"/>
      <c r="M294" s="195"/>
      <c r="N294" s="195"/>
      <c r="O294" s="195"/>
      <c r="P294" s="195"/>
      <c r="Q294" s="195"/>
      <c r="R294" s="195"/>
      <c r="S294" s="195"/>
      <c r="T294" s="195"/>
      <c r="U294" s="10"/>
      <c r="V294" s="15"/>
      <c r="W294" s="15"/>
      <c r="X294" s="15"/>
      <c r="Y294" s="49"/>
      <c r="Z294" s="90"/>
    </row>
    <row r="295" spans="10:26" ht="76.5">
      <c r="J295" s="71" t="s">
        <v>552</v>
      </c>
      <c r="K295" s="92" t="s">
        <v>553</v>
      </c>
      <c r="L295" s="198"/>
      <c r="M295" s="195"/>
      <c r="N295" s="195"/>
      <c r="O295" s="195"/>
      <c r="P295" s="195"/>
      <c r="Q295" s="195"/>
      <c r="R295" s="195"/>
      <c r="S295" s="195"/>
      <c r="T295" s="195"/>
      <c r="U295" s="10"/>
      <c r="V295" s="15"/>
      <c r="W295" s="15"/>
      <c r="X295" s="15"/>
      <c r="Y295" s="49"/>
      <c r="Z295" s="90"/>
    </row>
    <row r="296" spans="10:26" ht="409.5">
      <c r="J296" s="71"/>
      <c r="K296" s="92" t="s">
        <v>196</v>
      </c>
      <c r="L296" s="198">
        <v>500000</v>
      </c>
      <c r="M296" s="195">
        <v>0</v>
      </c>
      <c r="N296" s="195">
        <v>0</v>
      </c>
      <c r="O296" s="195">
        <v>0</v>
      </c>
      <c r="P296" s="195">
        <v>0</v>
      </c>
      <c r="Q296" s="195">
        <v>0</v>
      </c>
      <c r="R296" s="195">
        <f>L296+N296+P296</f>
        <v>500000</v>
      </c>
      <c r="S296" s="195">
        <f>M296+O296+Q296</f>
        <v>0</v>
      </c>
      <c r="T296" s="195">
        <v>0</v>
      </c>
      <c r="U296" s="10" t="s">
        <v>554</v>
      </c>
      <c r="V296" s="15"/>
      <c r="W296" s="15"/>
      <c r="X296" s="15"/>
      <c r="Y296" s="49" t="s">
        <v>554</v>
      </c>
      <c r="Z296" s="90"/>
    </row>
    <row r="297" spans="10:26" ht="12.75">
      <c r="J297" s="71"/>
      <c r="K297" s="70"/>
      <c r="L297" s="198"/>
      <c r="M297" s="195"/>
      <c r="N297" s="195"/>
      <c r="O297" s="195"/>
      <c r="P297" s="195"/>
      <c r="Q297" s="195"/>
      <c r="R297" s="195"/>
      <c r="S297" s="195"/>
      <c r="T297" s="195"/>
      <c r="U297" s="10"/>
      <c r="V297" s="15"/>
      <c r="W297" s="15"/>
      <c r="X297" s="15"/>
      <c r="Y297" s="49"/>
      <c r="Z297" s="90"/>
    </row>
    <row r="298" spans="10:26" ht="140.25">
      <c r="J298" s="71" t="s">
        <v>555</v>
      </c>
      <c r="K298" s="92" t="s">
        <v>556</v>
      </c>
      <c r="L298" s="198"/>
      <c r="M298" s="195"/>
      <c r="N298" s="195"/>
      <c r="O298" s="195"/>
      <c r="P298" s="195"/>
      <c r="Q298" s="195"/>
      <c r="R298" s="195"/>
      <c r="S298" s="195"/>
      <c r="T298" s="195"/>
      <c r="U298" s="10"/>
      <c r="V298" s="15"/>
      <c r="W298" s="15"/>
      <c r="X298" s="15"/>
      <c r="Y298" s="49"/>
      <c r="Z298" s="90"/>
    </row>
    <row r="299" spans="10:26" ht="382.5">
      <c r="J299" s="71"/>
      <c r="K299" s="92" t="s">
        <v>231</v>
      </c>
      <c r="L299" s="198">
        <v>1763063.5</v>
      </c>
      <c r="M299" s="195">
        <v>56966.3</v>
      </c>
      <c r="N299" s="195">
        <v>0</v>
      </c>
      <c r="O299" s="195">
        <v>0</v>
      </c>
      <c r="P299" s="195">
        <v>0</v>
      </c>
      <c r="Q299" s="195">
        <v>0</v>
      </c>
      <c r="R299" s="195">
        <f>L299+N299+P299</f>
        <v>1763063.5</v>
      </c>
      <c r="S299" s="195">
        <f>M299+O299+Q299</f>
        <v>56966.3</v>
      </c>
      <c r="T299" s="195">
        <v>56966.3</v>
      </c>
      <c r="U299" s="10" t="s">
        <v>557</v>
      </c>
      <c r="V299" s="15"/>
      <c r="W299" s="15"/>
      <c r="X299" s="15"/>
      <c r="Y299" s="49" t="s">
        <v>557</v>
      </c>
      <c r="Z299" s="90"/>
    </row>
    <row r="300" spans="10:26" ht="12.75">
      <c r="J300" s="71"/>
      <c r="K300" s="70"/>
      <c r="L300" s="198"/>
      <c r="M300" s="195"/>
      <c r="N300" s="195"/>
      <c r="O300" s="195"/>
      <c r="P300" s="195"/>
      <c r="Q300" s="195"/>
      <c r="R300" s="195"/>
      <c r="S300" s="195"/>
      <c r="T300" s="195"/>
      <c r="U300" s="10"/>
      <c r="V300" s="15"/>
      <c r="W300" s="15"/>
      <c r="X300" s="15"/>
      <c r="Y300" s="49"/>
      <c r="Z300" s="90"/>
    </row>
    <row r="301" spans="10:26" ht="140.25">
      <c r="J301" s="71" t="s">
        <v>558</v>
      </c>
      <c r="K301" s="92" t="s">
        <v>559</v>
      </c>
      <c r="L301" s="198"/>
      <c r="M301" s="195"/>
      <c r="N301" s="195"/>
      <c r="O301" s="195"/>
      <c r="P301" s="195"/>
      <c r="Q301" s="195"/>
      <c r="R301" s="195"/>
      <c r="S301" s="195"/>
      <c r="T301" s="195"/>
      <c r="U301" s="10"/>
      <c r="V301" s="15"/>
      <c r="W301" s="15"/>
      <c r="X301" s="15"/>
      <c r="Y301" s="49"/>
      <c r="Z301" s="90"/>
    </row>
    <row r="302" spans="10:26" ht="178.5">
      <c r="J302" s="71"/>
      <c r="K302" s="92" t="s">
        <v>231</v>
      </c>
      <c r="L302" s="198">
        <v>500000</v>
      </c>
      <c r="M302" s="195">
        <v>0</v>
      </c>
      <c r="N302" s="195">
        <v>0</v>
      </c>
      <c r="O302" s="195">
        <v>0</v>
      </c>
      <c r="P302" s="195">
        <v>0</v>
      </c>
      <c r="Q302" s="195">
        <v>0</v>
      </c>
      <c r="R302" s="195">
        <f>L302+N302+P302</f>
        <v>500000</v>
      </c>
      <c r="S302" s="195">
        <f>M302+O302+Q302</f>
        <v>0</v>
      </c>
      <c r="T302" s="195">
        <v>0</v>
      </c>
      <c r="U302" s="10" t="s">
        <v>560</v>
      </c>
      <c r="V302" s="15"/>
      <c r="W302" s="15"/>
      <c r="X302" s="15"/>
      <c r="Y302" s="49" t="s">
        <v>560</v>
      </c>
      <c r="Z302" s="90"/>
    </row>
    <row r="303" spans="10:26" ht="12.75">
      <c r="J303" s="71"/>
      <c r="K303" s="70"/>
      <c r="L303" s="198"/>
      <c r="M303" s="195"/>
      <c r="N303" s="195"/>
      <c r="O303" s="195"/>
      <c r="P303" s="195"/>
      <c r="Q303" s="195"/>
      <c r="R303" s="195"/>
      <c r="S303" s="195"/>
      <c r="T303" s="195"/>
      <c r="U303" s="10"/>
      <c r="V303" s="15"/>
      <c r="W303" s="15"/>
      <c r="X303" s="15"/>
      <c r="Y303" s="49"/>
      <c r="Z303" s="90"/>
    </row>
    <row r="304" spans="10:26" ht="153">
      <c r="J304" s="71" t="s">
        <v>561</v>
      </c>
      <c r="K304" s="92" t="s">
        <v>562</v>
      </c>
      <c r="L304" s="198"/>
      <c r="M304" s="195"/>
      <c r="N304" s="195"/>
      <c r="O304" s="195"/>
      <c r="P304" s="195"/>
      <c r="Q304" s="195"/>
      <c r="R304" s="195"/>
      <c r="S304" s="195"/>
      <c r="T304" s="195"/>
      <c r="U304" s="10"/>
      <c r="V304" s="15"/>
      <c r="W304" s="15"/>
      <c r="X304" s="15"/>
      <c r="Y304" s="49"/>
      <c r="Z304" s="90"/>
    </row>
    <row r="305" spans="10:26" ht="229.5">
      <c r="J305" s="71"/>
      <c r="K305" s="92" t="s">
        <v>196</v>
      </c>
      <c r="L305" s="198">
        <v>1091315.4</v>
      </c>
      <c r="M305" s="195">
        <v>0</v>
      </c>
      <c r="N305" s="195">
        <v>0</v>
      </c>
      <c r="O305" s="195">
        <v>0</v>
      </c>
      <c r="P305" s="195">
        <v>0</v>
      </c>
      <c r="Q305" s="195">
        <v>0</v>
      </c>
      <c r="R305" s="195">
        <f>L305+N305+P305</f>
        <v>1091315.4</v>
      </c>
      <c r="S305" s="195">
        <f>M305+O305+Q305</f>
        <v>0</v>
      </c>
      <c r="T305" s="195">
        <v>0</v>
      </c>
      <c r="U305" s="10" t="s">
        <v>563</v>
      </c>
      <c r="V305" s="15"/>
      <c r="W305" s="15"/>
      <c r="X305" s="15"/>
      <c r="Y305" s="49" t="s">
        <v>563</v>
      </c>
      <c r="Z305" s="90"/>
    </row>
    <row r="306" spans="10:26" ht="12.75">
      <c r="J306" s="71"/>
      <c r="K306" s="70"/>
      <c r="L306" s="198"/>
      <c r="M306" s="195"/>
      <c r="N306" s="195"/>
      <c r="O306" s="195"/>
      <c r="P306" s="195"/>
      <c r="Q306" s="195"/>
      <c r="R306" s="195"/>
      <c r="S306" s="195"/>
      <c r="T306" s="195"/>
      <c r="U306" s="10"/>
      <c r="V306" s="15"/>
      <c r="W306" s="15"/>
      <c r="X306" s="15"/>
      <c r="Y306" s="49"/>
      <c r="Z306" s="90"/>
    </row>
    <row r="307" spans="10:26" ht="63.75">
      <c r="J307" s="71"/>
      <c r="K307" s="92" t="s">
        <v>324</v>
      </c>
      <c r="L307" s="198"/>
      <c r="M307" s="195"/>
      <c r="N307" s="195"/>
      <c r="O307" s="195"/>
      <c r="P307" s="195"/>
      <c r="Q307" s="195"/>
      <c r="R307" s="195"/>
      <c r="S307" s="195"/>
      <c r="T307" s="195"/>
      <c r="U307" s="10"/>
      <c r="V307" s="15"/>
      <c r="W307" s="15"/>
      <c r="X307" s="15"/>
      <c r="Y307" s="49"/>
      <c r="Z307" s="90"/>
    </row>
    <row r="308" spans="10:26" ht="153">
      <c r="J308" s="71" t="s">
        <v>564</v>
      </c>
      <c r="K308" s="92" t="s">
        <v>565</v>
      </c>
      <c r="L308" s="198"/>
      <c r="M308" s="195"/>
      <c r="N308" s="195"/>
      <c r="O308" s="195"/>
      <c r="P308" s="195"/>
      <c r="Q308" s="195"/>
      <c r="R308" s="195"/>
      <c r="S308" s="195"/>
      <c r="T308" s="195"/>
      <c r="U308" s="10"/>
      <c r="V308" s="15"/>
      <c r="W308" s="15"/>
      <c r="X308" s="15"/>
      <c r="Y308" s="49"/>
      <c r="Z308" s="90"/>
    </row>
    <row r="309" spans="10:26" ht="409.5">
      <c r="J309" s="71"/>
      <c r="K309" s="92" t="s">
        <v>196</v>
      </c>
      <c r="L309" s="198">
        <v>520000</v>
      </c>
      <c r="M309" s="195">
        <v>19668.2</v>
      </c>
      <c r="N309" s="195">
        <v>0</v>
      </c>
      <c r="O309" s="195">
        <v>0</v>
      </c>
      <c r="P309" s="195">
        <v>0</v>
      </c>
      <c r="Q309" s="195">
        <v>0</v>
      </c>
      <c r="R309" s="195">
        <f>L309+N309+P309</f>
        <v>520000</v>
      </c>
      <c r="S309" s="195">
        <f>M309+O309+Q309</f>
        <v>19668.2</v>
      </c>
      <c r="T309" s="195">
        <v>19668.2</v>
      </c>
      <c r="U309" s="10" t="s">
        <v>566</v>
      </c>
      <c r="V309" s="15"/>
      <c r="W309" s="15"/>
      <c r="X309" s="15"/>
      <c r="Y309" s="49" t="s">
        <v>566</v>
      </c>
      <c r="Z309" s="90"/>
    </row>
    <row r="310" spans="10:26" ht="12.75">
      <c r="J310" s="71"/>
      <c r="K310" s="70"/>
      <c r="L310" s="198"/>
      <c r="M310" s="195"/>
      <c r="N310" s="195"/>
      <c r="O310" s="195"/>
      <c r="P310" s="195"/>
      <c r="Q310" s="195"/>
      <c r="R310" s="195"/>
      <c r="S310" s="195"/>
      <c r="T310" s="195"/>
      <c r="U310" s="10"/>
      <c r="V310" s="15"/>
      <c r="W310" s="15"/>
      <c r="X310" s="15"/>
      <c r="Y310" s="49"/>
      <c r="Z310" s="90"/>
    </row>
    <row r="311" spans="10:26" ht="153">
      <c r="J311" s="71" t="s">
        <v>567</v>
      </c>
      <c r="K311" s="92" t="s">
        <v>568</v>
      </c>
      <c r="L311" s="198"/>
      <c r="M311" s="195"/>
      <c r="N311" s="195"/>
      <c r="O311" s="195"/>
      <c r="P311" s="195"/>
      <c r="Q311" s="195"/>
      <c r="R311" s="195"/>
      <c r="S311" s="195"/>
      <c r="T311" s="195"/>
      <c r="U311" s="10"/>
      <c r="V311" s="15"/>
      <c r="W311" s="15"/>
      <c r="X311" s="15"/>
      <c r="Y311" s="49"/>
      <c r="Z311" s="90"/>
    </row>
    <row r="312" spans="10:26" ht="409.5">
      <c r="J312" s="71"/>
      <c r="K312" s="92" t="s">
        <v>231</v>
      </c>
      <c r="L312" s="198">
        <v>1674720</v>
      </c>
      <c r="M312" s="195">
        <v>32478.4</v>
      </c>
      <c r="N312" s="195">
        <v>0</v>
      </c>
      <c r="O312" s="195">
        <v>0</v>
      </c>
      <c r="P312" s="195">
        <v>0</v>
      </c>
      <c r="Q312" s="195">
        <v>0</v>
      </c>
      <c r="R312" s="195">
        <f>L312+N312+P312</f>
        <v>1674720</v>
      </c>
      <c r="S312" s="195">
        <f>M312+O312+Q312</f>
        <v>32478.4</v>
      </c>
      <c r="T312" s="195">
        <v>32478.4</v>
      </c>
      <c r="U312" s="10" t="s">
        <v>569</v>
      </c>
      <c r="V312" s="15"/>
      <c r="W312" s="15"/>
      <c r="X312" s="15"/>
      <c r="Y312" s="49" t="s">
        <v>569</v>
      </c>
      <c r="Z312" s="90"/>
    </row>
    <row r="313" spans="10:26" ht="12.75">
      <c r="J313" s="71"/>
      <c r="K313" s="70"/>
      <c r="L313" s="198"/>
      <c r="M313" s="195"/>
      <c r="N313" s="195"/>
      <c r="O313" s="195"/>
      <c r="P313" s="195"/>
      <c r="Q313" s="195"/>
      <c r="R313" s="195"/>
      <c r="S313" s="195"/>
      <c r="T313" s="195"/>
      <c r="U313" s="10"/>
      <c r="V313" s="15"/>
      <c r="W313" s="15"/>
      <c r="X313" s="15"/>
      <c r="Y313" s="49"/>
      <c r="Z313" s="90"/>
    </row>
    <row r="314" spans="10:26" ht="63.75">
      <c r="J314" s="71"/>
      <c r="K314" s="92" t="s">
        <v>541</v>
      </c>
      <c r="L314" s="198"/>
      <c r="M314" s="195"/>
      <c r="N314" s="195"/>
      <c r="O314" s="195"/>
      <c r="P314" s="195"/>
      <c r="Q314" s="195"/>
      <c r="R314" s="195"/>
      <c r="S314" s="195"/>
      <c r="T314" s="195"/>
      <c r="U314" s="10"/>
      <c r="V314" s="15"/>
      <c r="W314" s="15"/>
      <c r="X314" s="15"/>
      <c r="Y314" s="49"/>
      <c r="Z314" s="90"/>
    </row>
    <row r="315" spans="10:26" ht="76.5">
      <c r="J315" s="71" t="s">
        <v>570</v>
      </c>
      <c r="K315" s="92" t="s">
        <v>571</v>
      </c>
      <c r="L315" s="198"/>
      <c r="M315" s="195"/>
      <c r="N315" s="195"/>
      <c r="O315" s="195"/>
      <c r="P315" s="195"/>
      <c r="Q315" s="195"/>
      <c r="R315" s="195"/>
      <c r="S315" s="195"/>
      <c r="T315" s="195"/>
      <c r="U315" s="10"/>
      <c r="V315" s="15"/>
      <c r="W315" s="15"/>
      <c r="X315" s="15"/>
      <c r="Y315" s="49"/>
      <c r="Z315" s="90"/>
    </row>
    <row r="316" spans="10:26" ht="51">
      <c r="J316" s="71"/>
      <c r="K316" s="92" t="s">
        <v>199</v>
      </c>
      <c r="L316" s="198">
        <v>2275</v>
      </c>
      <c r="M316" s="195">
        <v>0</v>
      </c>
      <c r="N316" s="195">
        <v>0</v>
      </c>
      <c r="O316" s="195">
        <v>0</v>
      </c>
      <c r="P316" s="195">
        <v>0</v>
      </c>
      <c r="Q316" s="195">
        <v>0</v>
      </c>
      <c r="R316" s="195">
        <f>L316+N316+P316</f>
        <v>2275</v>
      </c>
      <c r="S316" s="195">
        <f>M316+O316+Q316</f>
        <v>0</v>
      </c>
      <c r="T316" s="195">
        <v>0</v>
      </c>
      <c r="U316" s="10" t="s">
        <v>572</v>
      </c>
      <c r="V316" s="15"/>
      <c r="W316" s="15"/>
      <c r="X316" s="15"/>
      <c r="Y316" s="49" t="s">
        <v>572</v>
      </c>
      <c r="Z316" s="90"/>
    </row>
    <row r="317" spans="10:26" ht="12.75">
      <c r="J317" s="71"/>
      <c r="K317" s="70"/>
      <c r="L317" s="198"/>
      <c r="M317" s="195"/>
      <c r="N317" s="195"/>
      <c r="O317" s="195"/>
      <c r="P317" s="195"/>
      <c r="Q317" s="195"/>
      <c r="R317" s="195"/>
      <c r="S317" s="195"/>
      <c r="T317" s="195"/>
      <c r="U317" s="10"/>
      <c r="V317" s="15"/>
      <c r="W317" s="15"/>
      <c r="X317" s="15"/>
      <c r="Y317" s="49"/>
      <c r="Z317" s="90"/>
    </row>
    <row r="318" spans="10:26" ht="76.5">
      <c r="J318" s="71" t="s">
        <v>573</v>
      </c>
      <c r="K318" s="92" t="s">
        <v>574</v>
      </c>
      <c r="L318" s="198"/>
      <c r="M318" s="195"/>
      <c r="N318" s="195"/>
      <c r="O318" s="195"/>
      <c r="P318" s="195"/>
      <c r="Q318" s="195"/>
      <c r="R318" s="195"/>
      <c r="S318" s="195"/>
      <c r="T318" s="195"/>
      <c r="U318" s="10"/>
      <c r="V318" s="15"/>
      <c r="W318" s="15"/>
      <c r="X318" s="15"/>
      <c r="Y318" s="49"/>
      <c r="Z318" s="90"/>
    </row>
    <row r="319" spans="10:26" ht="51">
      <c r="J319" s="71"/>
      <c r="K319" s="92" t="s">
        <v>199</v>
      </c>
      <c r="L319" s="198">
        <v>450.3</v>
      </c>
      <c r="M319" s="195">
        <v>0</v>
      </c>
      <c r="N319" s="195">
        <v>0</v>
      </c>
      <c r="O319" s="195">
        <v>0</v>
      </c>
      <c r="P319" s="195">
        <v>0</v>
      </c>
      <c r="Q319" s="195">
        <v>0</v>
      </c>
      <c r="R319" s="195">
        <f>L319+N319+P319</f>
        <v>450.3</v>
      </c>
      <c r="S319" s="195">
        <f>M319+O319+Q319</f>
        <v>0</v>
      </c>
      <c r="T319" s="195">
        <v>0</v>
      </c>
      <c r="U319" s="10" t="s">
        <v>575</v>
      </c>
      <c r="V319" s="15"/>
      <c r="W319" s="15"/>
      <c r="X319" s="15"/>
      <c r="Y319" s="49" t="s">
        <v>575</v>
      </c>
      <c r="Z319" s="90"/>
    </row>
    <row r="320" spans="10:26" ht="12.75">
      <c r="J320" s="71"/>
      <c r="K320" s="70"/>
      <c r="L320" s="198"/>
      <c r="M320" s="195"/>
      <c r="N320" s="195"/>
      <c r="O320" s="195"/>
      <c r="P320" s="195"/>
      <c r="Q320" s="195"/>
      <c r="R320" s="195"/>
      <c r="S320" s="195"/>
      <c r="T320" s="195"/>
      <c r="U320" s="10"/>
      <c r="V320" s="15"/>
      <c r="W320" s="15"/>
      <c r="X320" s="15"/>
      <c r="Y320" s="49"/>
      <c r="Z320" s="90"/>
    </row>
    <row r="321" spans="10:26" ht="89.25">
      <c r="J321" s="71" t="s">
        <v>576</v>
      </c>
      <c r="K321" s="92" t="s">
        <v>577</v>
      </c>
      <c r="L321" s="198"/>
      <c r="M321" s="195"/>
      <c r="N321" s="195"/>
      <c r="O321" s="195"/>
      <c r="P321" s="195"/>
      <c r="Q321" s="195"/>
      <c r="R321" s="195"/>
      <c r="S321" s="195"/>
      <c r="T321" s="195"/>
      <c r="U321" s="10"/>
      <c r="V321" s="15"/>
      <c r="W321" s="15"/>
      <c r="X321" s="15"/>
      <c r="Y321" s="49"/>
      <c r="Z321" s="90"/>
    </row>
    <row r="322" spans="10:26" ht="51">
      <c r="J322" s="71"/>
      <c r="K322" s="92" t="s">
        <v>199</v>
      </c>
      <c r="L322" s="198">
        <v>527.4</v>
      </c>
      <c r="M322" s="195">
        <v>0</v>
      </c>
      <c r="N322" s="195">
        <v>0</v>
      </c>
      <c r="O322" s="195">
        <v>0</v>
      </c>
      <c r="P322" s="195">
        <v>0</v>
      </c>
      <c r="Q322" s="195">
        <v>0</v>
      </c>
      <c r="R322" s="195">
        <f>L322+N322+P322</f>
        <v>527.4</v>
      </c>
      <c r="S322" s="195">
        <f>M322+O322+Q322</f>
        <v>0</v>
      </c>
      <c r="T322" s="195">
        <v>0</v>
      </c>
      <c r="U322" s="10" t="s">
        <v>575</v>
      </c>
      <c r="V322" s="15"/>
      <c r="W322" s="15"/>
      <c r="X322" s="15"/>
      <c r="Y322" s="49" t="s">
        <v>575</v>
      </c>
      <c r="Z322" s="90"/>
    </row>
    <row r="323" spans="10:26" ht="12.75">
      <c r="J323" s="71"/>
      <c r="K323" s="70"/>
      <c r="L323" s="198"/>
      <c r="M323" s="195"/>
      <c r="N323" s="195"/>
      <c r="O323" s="195"/>
      <c r="P323" s="195"/>
      <c r="Q323" s="195"/>
      <c r="R323" s="195"/>
      <c r="S323" s="195"/>
      <c r="T323" s="195"/>
      <c r="U323" s="10"/>
      <c r="V323" s="15"/>
      <c r="W323" s="15"/>
      <c r="X323" s="15"/>
      <c r="Y323" s="49"/>
      <c r="Z323" s="90"/>
    </row>
    <row r="324" spans="10:26" ht="51">
      <c r="J324" s="71"/>
      <c r="K324" s="92" t="s">
        <v>548</v>
      </c>
      <c r="L324" s="198"/>
      <c r="M324" s="195"/>
      <c r="N324" s="195"/>
      <c r="O324" s="195"/>
      <c r="P324" s="195"/>
      <c r="Q324" s="195"/>
      <c r="R324" s="195"/>
      <c r="S324" s="195"/>
      <c r="T324" s="195"/>
      <c r="U324" s="10"/>
      <c r="V324" s="15"/>
      <c r="W324" s="15"/>
      <c r="X324" s="15"/>
      <c r="Y324" s="49"/>
      <c r="Z324" s="90"/>
    </row>
    <row r="325" spans="10:26" ht="89.25">
      <c r="J325" s="71" t="s">
        <v>578</v>
      </c>
      <c r="K325" s="92" t="s">
        <v>579</v>
      </c>
      <c r="L325" s="198"/>
      <c r="M325" s="195"/>
      <c r="N325" s="195"/>
      <c r="O325" s="195"/>
      <c r="P325" s="195"/>
      <c r="Q325" s="195"/>
      <c r="R325" s="195"/>
      <c r="S325" s="195"/>
      <c r="T325" s="195"/>
      <c r="U325" s="10"/>
      <c r="V325" s="15"/>
      <c r="W325" s="15"/>
      <c r="X325" s="15"/>
      <c r="Y325" s="49"/>
      <c r="Z325" s="90"/>
    </row>
    <row r="326" spans="10:26" ht="76.5">
      <c r="J326" s="71"/>
      <c r="K326" s="92" t="s">
        <v>199</v>
      </c>
      <c r="L326" s="198">
        <v>3297.8</v>
      </c>
      <c r="M326" s="195">
        <v>0</v>
      </c>
      <c r="N326" s="195">
        <v>0</v>
      </c>
      <c r="O326" s="195">
        <v>0</v>
      </c>
      <c r="P326" s="195">
        <v>0</v>
      </c>
      <c r="Q326" s="195">
        <v>0</v>
      </c>
      <c r="R326" s="195">
        <f>L326+N326+P326</f>
        <v>3297.8</v>
      </c>
      <c r="S326" s="195">
        <f>M326+O326+Q326</f>
        <v>0</v>
      </c>
      <c r="T326" s="195">
        <v>0</v>
      </c>
      <c r="U326" s="10" t="s">
        <v>515</v>
      </c>
      <c r="V326" s="15"/>
      <c r="W326" s="15"/>
      <c r="X326" s="15"/>
      <c r="Y326" s="49" t="s">
        <v>515</v>
      </c>
      <c r="Z326" s="90"/>
    </row>
    <row r="327" spans="10:26" ht="12.75">
      <c r="J327" s="71"/>
      <c r="K327" s="70"/>
      <c r="L327" s="198"/>
      <c r="M327" s="195"/>
      <c r="N327" s="195"/>
      <c r="O327" s="195"/>
      <c r="P327" s="195"/>
      <c r="Q327" s="195"/>
      <c r="R327" s="195"/>
      <c r="S327" s="195"/>
      <c r="T327" s="195"/>
      <c r="U327" s="10"/>
      <c r="V327" s="15"/>
      <c r="W327" s="15"/>
      <c r="X327" s="15"/>
      <c r="Y327" s="49"/>
      <c r="Z327" s="90"/>
    </row>
    <row r="328" spans="10:26" ht="89.25">
      <c r="J328" s="71" t="s">
        <v>580</v>
      </c>
      <c r="K328" s="92" t="s">
        <v>581</v>
      </c>
      <c r="L328" s="198"/>
      <c r="M328" s="195"/>
      <c r="N328" s="195"/>
      <c r="O328" s="195"/>
      <c r="P328" s="195"/>
      <c r="Q328" s="195"/>
      <c r="R328" s="195"/>
      <c r="S328" s="195"/>
      <c r="T328" s="195"/>
      <c r="U328" s="10"/>
      <c r="V328" s="15"/>
      <c r="W328" s="15"/>
      <c r="X328" s="15"/>
      <c r="Y328" s="49"/>
      <c r="Z328" s="90"/>
    </row>
    <row r="329" spans="10:26" ht="51">
      <c r="J329" s="71"/>
      <c r="K329" s="92" t="s">
        <v>318</v>
      </c>
      <c r="L329" s="198">
        <v>500000</v>
      </c>
      <c r="M329" s="195">
        <v>0</v>
      </c>
      <c r="N329" s="195">
        <v>0</v>
      </c>
      <c r="O329" s="195">
        <v>0</v>
      </c>
      <c r="P329" s="195">
        <v>0</v>
      </c>
      <c r="Q329" s="195">
        <v>0</v>
      </c>
      <c r="R329" s="195">
        <f>L329+N329+P329</f>
        <v>500000</v>
      </c>
      <c r="S329" s="195">
        <f>M329+O329+Q329</f>
        <v>0</v>
      </c>
      <c r="T329" s="195">
        <v>0</v>
      </c>
      <c r="U329" s="10" t="s">
        <v>475</v>
      </c>
      <c r="V329" s="15"/>
      <c r="W329" s="15"/>
      <c r="X329" s="15"/>
      <c r="Y329" s="49" t="s">
        <v>475</v>
      </c>
      <c r="Z329" s="90"/>
    </row>
    <row r="330" spans="10:26" ht="12.75">
      <c r="J330" s="71"/>
      <c r="K330" s="70"/>
      <c r="L330" s="198"/>
      <c r="M330" s="195"/>
      <c r="N330" s="195"/>
      <c r="O330" s="195"/>
      <c r="P330" s="195"/>
      <c r="Q330" s="195"/>
      <c r="R330" s="195"/>
      <c r="S330" s="195"/>
      <c r="T330" s="195"/>
      <c r="U330" s="10"/>
      <c r="V330" s="15"/>
      <c r="W330" s="15"/>
      <c r="X330" s="15"/>
      <c r="Y330" s="49"/>
      <c r="Z330" s="90"/>
    </row>
    <row r="331" spans="10:26" ht="38.25">
      <c r="J331" s="71"/>
      <c r="K331" s="92" t="s">
        <v>582</v>
      </c>
      <c r="L331" s="198">
        <f>SUM(L332:L335)</f>
        <v>773467.1</v>
      </c>
      <c r="M331" s="198">
        <f aca="true" t="shared" si="25" ref="M331:T331">SUM(M332:M335)</f>
        <v>21044.1</v>
      </c>
      <c r="N331" s="198">
        <f t="shared" si="25"/>
        <v>0</v>
      </c>
      <c r="O331" s="198">
        <f t="shared" si="25"/>
        <v>0</v>
      </c>
      <c r="P331" s="198">
        <f t="shared" si="25"/>
        <v>0</v>
      </c>
      <c r="Q331" s="198">
        <f t="shared" si="25"/>
        <v>0</v>
      </c>
      <c r="R331" s="198">
        <f t="shared" si="25"/>
        <v>773467.1</v>
      </c>
      <c r="S331" s="198">
        <f t="shared" si="25"/>
        <v>21044.1</v>
      </c>
      <c r="T331" s="198">
        <f t="shared" si="25"/>
        <v>21044.1</v>
      </c>
      <c r="U331" s="10"/>
      <c r="V331" s="15"/>
      <c r="W331" s="15"/>
      <c r="X331" s="15"/>
      <c r="Y331" s="49"/>
      <c r="Z331" s="90"/>
    </row>
    <row r="332" spans="10:26" ht="51">
      <c r="J332" s="71"/>
      <c r="K332" s="92" t="s">
        <v>583</v>
      </c>
      <c r="L332" s="198"/>
      <c r="M332" s="195"/>
      <c r="N332" s="195"/>
      <c r="O332" s="195"/>
      <c r="P332" s="195"/>
      <c r="Q332" s="195"/>
      <c r="R332" s="195"/>
      <c r="S332" s="195"/>
      <c r="T332" s="195"/>
      <c r="U332" s="10"/>
      <c r="V332" s="15"/>
      <c r="W332" s="15"/>
      <c r="X332" s="15"/>
      <c r="Y332" s="49"/>
      <c r="Z332" s="90"/>
    </row>
    <row r="333" spans="10:26" ht="102">
      <c r="J333" s="71" t="s">
        <v>584</v>
      </c>
      <c r="K333" s="92" t="s">
        <v>585</v>
      </c>
      <c r="L333" s="198"/>
      <c r="M333" s="195"/>
      <c r="N333" s="195"/>
      <c r="O333" s="195"/>
      <c r="P333" s="195"/>
      <c r="Q333" s="195"/>
      <c r="R333" s="195"/>
      <c r="S333" s="195"/>
      <c r="T333" s="195"/>
      <c r="U333" s="10"/>
      <c r="V333" s="15"/>
      <c r="W333" s="15"/>
      <c r="X333" s="15"/>
      <c r="Y333" s="49"/>
      <c r="Z333" s="90"/>
    </row>
    <row r="334" spans="10:26" ht="178.5">
      <c r="J334" s="71"/>
      <c r="K334" s="92" t="s">
        <v>231</v>
      </c>
      <c r="L334" s="198">
        <v>773467.1</v>
      </c>
      <c r="M334" s="195">
        <v>21044.1</v>
      </c>
      <c r="N334" s="195">
        <v>0</v>
      </c>
      <c r="O334" s="195">
        <v>0</v>
      </c>
      <c r="P334" s="195">
        <v>0</v>
      </c>
      <c r="Q334" s="195">
        <v>0</v>
      </c>
      <c r="R334" s="195">
        <f>L334+N334+P334</f>
        <v>773467.1</v>
      </c>
      <c r="S334" s="195">
        <f>M334+O334+Q334</f>
        <v>21044.1</v>
      </c>
      <c r="T334" s="195">
        <v>21044.1</v>
      </c>
      <c r="U334" s="10" t="s">
        <v>586</v>
      </c>
      <c r="V334" s="15"/>
      <c r="W334" s="15"/>
      <c r="X334" s="15"/>
      <c r="Y334" s="49" t="s">
        <v>586</v>
      </c>
      <c r="Z334" s="90"/>
    </row>
    <row r="335" spans="10:26" ht="12.75">
      <c r="J335" s="71"/>
      <c r="K335" s="70"/>
      <c r="L335" s="198"/>
      <c r="M335" s="195"/>
      <c r="N335" s="195"/>
      <c r="O335" s="195"/>
      <c r="P335" s="195"/>
      <c r="Q335" s="195"/>
      <c r="R335" s="195"/>
      <c r="S335" s="195"/>
      <c r="T335" s="195"/>
      <c r="U335" s="10"/>
      <c r="V335" s="15"/>
      <c r="W335" s="15"/>
      <c r="X335" s="15"/>
      <c r="Y335" s="49"/>
      <c r="Z335" s="90"/>
    </row>
    <row r="336" spans="10:26" ht="38.25">
      <c r="J336" s="71"/>
      <c r="K336" s="92" t="s">
        <v>587</v>
      </c>
      <c r="L336" s="198">
        <f>SUM(L337:L340)</f>
        <v>1800000</v>
      </c>
      <c r="M336" s="198">
        <f aca="true" t="shared" si="26" ref="M336:T336">SUM(M337:M340)</f>
        <v>32800.1</v>
      </c>
      <c r="N336" s="198">
        <f t="shared" si="26"/>
        <v>0</v>
      </c>
      <c r="O336" s="198">
        <f t="shared" si="26"/>
        <v>0</v>
      </c>
      <c r="P336" s="198">
        <f t="shared" si="26"/>
        <v>0</v>
      </c>
      <c r="Q336" s="198">
        <f t="shared" si="26"/>
        <v>0</v>
      </c>
      <c r="R336" s="198">
        <f t="shared" si="26"/>
        <v>1800000</v>
      </c>
      <c r="S336" s="198">
        <f t="shared" si="26"/>
        <v>32800.1</v>
      </c>
      <c r="T336" s="198">
        <f t="shared" si="26"/>
        <v>32800.1</v>
      </c>
      <c r="U336" s="10"/>
      <c r="V336" s="15"/>
      <c r="W336" s="15"/>
      <c r="X336" s="15"/>
      <c r="Y336" s="49"/>
      <c r="Z336" s="90"/>
    </row>
    <row r="337" spans="10:26" ht="63.75">
      <c r="J337" s="71"/>
      <c r="K337" s="92" t="s">
        <v>541</v>
      </c>
      <c r="L337" s="198"/>
      <c r="M337" s="195"/>
      <c r="N337" s="195"/>
      <c r="O337" s="195"/>
      <c r="P337" s="195"/>
      <c r="Q337" s="195"/>
      <c r="R337" s="195"/>
      <c r="S337" s="195"/>
      <c r="T337" s="195"/>
      <c r="U337" s="10"/>
      <c r="V337" s="15"/>
      <c r="W337" s="15"/>
      <c r="X337" s="15"/>
      <c r="Y337" s="49"/>
      <c r="Z337" s="90"/>
    </row>
    <row r="338" spans="10:26" ht="89.25">
      <c r="J338" s="71" t="s">
        <v>588</v>
      </c>
      <c r="K338" s="92" t="s">
        <v>589</v>
      </c>
      <c r="L338" s="198"/>
      <c r="M338" s="195"/>
      <c r="N338" s="195"/>
      <c r="O338" s="195"/>
      <c r="P338" s="195"/>
      <c r="Q338" s="195"/>
      <c r="R338" s="195"/>
      <c r="S338" s="195"/>
      <c r="T338" s="195"/>
      <c r="U338" s="10"/>
      <c r="V338" s="15"/>
      <c r="W338" s="15"/>
      <c r="X338" s="15"/>
      <c r="Y338" s="49"/>
      <c r="Z338" s="90"/>
    </row>
    <row r="339" spans="10:26" ht="267.75">
      <c r="J339" s="71"/>
      <c r="K339" s="92" t="s">
        <v>231</v>
      </c>
      <c r="L339" s="198">
        <v>1800000</v>
      </c>
      <c r="M339" s="195">
        <v>32800.1</v>
      </c>
      <c r="N339" s="195">
        <v>0</v>
      </c>
      <c r="O339" s="195">
        <v>0</v>
      </c>
      <c r="P339" s="195">
        <v>0</v>
      </c>
      <c r="Q339" s="195">
        <v>0</v>
      </c>
      <c r="R339" s="195">
        <f>L339+N339+P339</f>
        <v>1800000</v>
      </c>
      <c r="S339" s="195">
        <f>M339+O339+Q339</f>
        <v>32800.1</v>
      </c>
      <c r="T339" s="195">
        <v>32800.1</v>
      </c>
      <c r="U339" s="10" t="s">
        <v>590</v>
      </c>
      <c r="V339" s="15"/>
      <c r="W339" s="15"/>
      <c r="X339" s="15"/>
      <c r="Y339" s="49" t="s">
        <v>590</v>
      </c>
      <c r="Z339" s="90"/>
    </row>
    <row r="340" spans="10:26" ht="12.75">
      <c r="J340" s="71"/>
      <c r="K340" s="70"/>
      <c r="L340" s="198"/>
      <c r="M340" s="195"/>
      <c r="N340" s="195"/>
      <c r="O340" s="195"/>
      <c r="P340" s="195"/>
      <c r="Q340" s="195"/>
      <c r="R340" s="195"/>
      <c r="S340" s="195"/>
      <c r="T340" s="195"/>
      <c r="U340" s="10"/>
      <c r="V340" s="15"/>
      <c r="W340" s="15"/>
      <c r="X340" s="15"/>
      <c r="Y340" s="49"/>
      <c r="Z340" s="90"/>
    </row>
    <row r="341" spans="10:26" ht="38.25">
      <c r="J341" s="71"/>
      <c r="K341" s="92" t="s">
        <v>591</v>
      </c>
      <c r="L341" s="198">
        <f>SUM(L342:L360)</f>
        <v>2631081.7</v>
      </c>
      <c r="M341" s="198">
        <f aca="true" t="shared" si="27" ref="M341:T341">SUM(M342:M360)</f>
        <v>58236.100000000006</v>
      </c>
      <c r="N341" s="198">
        <f t="shared" si="27"/>
        <v>0</v>
      </c>
      <c r="O341" s="198">
        <f t="shared" si="27"/>
        <v>0</v>
      </c>
      <c r="P341" s="198">
        <f t="shared" si="27"/>
        <v>0</v>
      </c>
      <c r="Q341" s="198">
        <f t="shared" si="27"/>
        <v>0</v>
      </c>
      <c r="R341" s="198">
        <f t="shared" si="27"/>
        <v>2631081.7</v>
      </c>
      <c r="S341" s="198">
        <f t="shared" si="27"/>
        <v>58236.100000000006</v>
      </c>
      <c r="T341" s="198">
        <f t="shared" si="27"/>
        <v>58236.100000000006</v>
      </c>
      <c r="U341" s="10"/>
      <c r="V341" s="15"/>
      <c r="W341" s="15"/>
      <c r="X341" s="15"/>
      <c r="Y341" s="49"/>
      <c r="Z341" s="90"/>
    </row>
    <row r="342" spans="10:26" ht="51">
      <c r="J342" s="71"/>
      <c r="K342" s="92" t="s">
        <v>592</v>
      </c>
      <c r="L342" s="198"/>
      <c r="M342" s="195"/>
      <c r="N342" s="195"/>
      <c r="O342" s="195"/>
      <c r="P342" s="195"/>
      <c r="Q342" s="195"/>
      <c r="R342" s="195"/>
      <c r="S342" s="195"/>
      <c r="T342" s="195"/>
      <c r="U342" s="10"/>
      <c r="V342" s="15"/>
      <c r="W342" s="15"/>
      <c r="X342" s="15"/>
      <c r="Y342" s="49"/>
      <c r="Z342" s="90"/>
    </row>
    <row r="343" spans="10:26" ht="102">
      <c r="J343" s="71" t="s">
        <v>593</v>
      </c>
      <c r="K343" s="92" t="s">
        <v>594</v>
      </c>
      <c r="L343" s="198"/>
      <c r="M343" s="195"/>
      <c r="N343" s="195"/>
      <c r="O343" s="195"/>
      <c r="P343" s="195"/>
      <c r="Q343" s="195"/>
      <c r="R343" s="195"/>
      <c r="S343" s="195"/>
      <c r="T343" s="195"/>
      <c r="U343" s="10"/>
      <c r="V343" s="15"/>
      <c r="W343" s="15"/>
      <c r="X343" s="15"/>
      <c r="Y343" s="49"/>
      <c r="Z343" s="90"/>
    </row>
    <row r="344" spans="10:26" ht="409.5">
      <c r="J344" s="71"/>
      <c r="K344" s="92" t="s">
        <v>231</v>
      </c>
      <c r="L344" s="198">
        <v>438660</v>
      </c>
      <c r="M344" s="195">
        <v>0</v>
      </c>
      <c r="N344" s="195">
        <v>0</v>
      </c>
      <c r="O344" s="195">
        <v>0</v>
      </c>
      <c r="P344" s="195">
        <v>0</v>
      </c>
      <c r="Q344" s="195">
        <v>0</v>
      </c>
      <c r="R344" s="195">
        <f>L344+N344+P344</f>
        <v>438660</v>
      </c>
      <c r="S344" s="195">
        <f>M344+O344+Q344</f>
        <v>0</v>
      </c>
      <c r="T344" s="195">
        <v>0</v>
      </c>
      <c r="U344" s="10" t="s">
        <v>595</v>
      </c>
      <c r="V344" s="15"/>
      <c r="W344" s="15"/>
      <c r="X344" s="15"/>
      <c r="Y344" s="49" t="s">
        <v>595</v>
      </c>
      <c r="Z344" s="90"/>
    </row>
    <row r="345" spans="10:26" ht="12.75">
      <c r="J345" s="71"/>
      <c r="K345" s="70"/>
      <c r="L345" s="198"/>
      <c r="M345" s="195"/>
      <c r="N345" s="195"/>
      <c r="O345" s="195"/>
      <c r="P345" s="195"/>
      <c r="Q345" s="195"/>
      <c r="R345" s="195"/>
      <c r="S345" s="195"/>
      <c r="T345" s="195"/>
      <c r="U345" s="10"/>
      <c r="V345" s="15"/>
      <c r="W345" s="15"/>
      <c r="X345" s="15"/>
      <c r="Y345" s="49"/>
      <c r="Z345" s="90"/>
    </row>
    <row r="346" spans="10:26" ht="102">
      <c r="J346" s="71" t="s">
        <v>596</v>
      </c>
      <c r="K346" s="92" t="s">
        <v>597</v>
      </c>
      <c r="L346" s="198"/>
      <c r="M346" s="195"/>
      <c r="N346" s="195"/>
      <c r="O346" s="195"/>
      <c r="P346" s="195"/>
      <c r="Q346" s="195"/>
      <c r="R346" s="195"/>
      <c r="S346" s="195"/>
      <c r="T346" s="195"/>
      <c r="U346" s="10"/>
      <c r="V346" s="15"/>
      <c r="W346" s="15"/>
      <c r="X346" s="15"/>
      <c r="Y346" s="49"/>
      <c r="Z346" s="90"/>
    </row>
    <row r="347" spans="10:26" ht="409.5">
      <c r="J347" s="71"/>
      <c r="K347" s="92" t="s">
        <v>231</v>
      </c>
      <c r="L347" s="198">
        <v>134171.7</v>
      </c>
      <c r="M347" s="195">
        <v>35272.4</v>
      </c>
      <c r="N347" s="195">
        <v>0</v>
      </c>
      <c r="O347" s="195">
        <v>0</v>
      </c>
      <c r="P347" s="195">
        <v>0</v>
      </c>
      <c r="Q347" s="195">
        <v>0</v>
      </c>
      <c r="R347" s="195">
        <f>L347+N347+P347</f>
        <v>134171.7</v>
      </c>
      <c r="S347" s="195">
        <f>M347+O347+Q347</f>
        <v>35272.4</v>
      </c>
      <c r="T347" s="195">
        <v>35272.4</v>
      </c>
      <c r="U347" s="10" t="s">
        <v>598</v>
      </c>
      <c r="V347" s="15"/>
      <c r="W347" s="15"/>
      <c r="X347" s="15"/>
      <c r="Y347" s="49" t="s">
        <v>598</v>
      </c>
      <c r="Z347" s="90"/>
    </row>
    <row r="348" spans="10:26" ht="12.75">
      <c r="J348" s="71"/>
      <c r="K348" s="70"/>
      <c r="L348" s="198"/>
      <c r="M348" s="195"/>
      <c r="N348" s="195"/>
      <c r="O348" s="195"/>
      <c r="P348" s="195"/>
      <c r="Q348" s="195"/>
      <c r="R348" s="195"/>
      <c r="S348" s="195"/>
      <c r="T348" s="195"/>
      <c r="U348" s="10"/>
      <c r="V348" s="15"/>
      <c r="W348" s="15"/>
      <c r="X348" s="15"/>
      <c r="Y348" s="49"/>
      <c r="Z348" s="90"/>
    </row>
    <row r="349" spans="10:26" ht="51">
      <c r="J349" s="71"/>
      <c r="K349" s="92" t="s">
        <v>599</v>
      </c>
      <c r="L349" s="198"/>
      <c r="M349" s="195"/>
      <c r="N349" s="195"/>
      <c r="O349" s="195"/>
      <c r="P349" s="195"/>
      <c r="Q349" s="195"/>
      <c r="R349" s="195"/>
      <c r="S349" s="195"/>
      <c r="T349" s="195"/>
      <c r="U349" s="10"/>
      <c r="V349" s="15"/>
      <c r="W349" s="15"/>
      <c r="X349" s="15"/>
      <c r="Y349" s="49"/>
      <c r="Z349" s="90"/>
    </row>
    <row r="350" spans="10:26" ht="140.25">
      <c r="J350" s="71" t="s">
        <v>600</v>
      </c>
      <c r="K350" s="92" t="s">
        <v>601</v>
      </c>
      <c r="L350" s="198"/>
      <c r="M350" s="195"/>
      <c r="N350" s="195"/>
      <c r="O350" s="195"/>
      <c r="P350" s="195"/>
      <c r="Q350" s="195"/>
      <c r="R350" s="195"/>
      <c r="S350" s="195"/>
      <c r="T350" s="195"/>
      <c r="U350" s="10"/>
      <c r="V350" s="15"/>
      <c r="W350" s="15"/>
      <c r="X350" s="15"/>
      <c r="Y350" s="49"/>
      <c r="Z350" s="90"/>
    </row>
    <row r="351" spans="10:26" ht="408">
      <c r="J351" s="71"/>
      <c r="K351" s="92" t="s">
        <v>280</v>
      </c>
      <c r="L351" s="198">
        <v>199676.4</v>
      </c>
      <c r="M351" s="195">
        <v>21015.4</v>
      </c>
      <c r="N351" s="195">
        <v>0</v>
      </c>
      <c r="O351" s="195">
        <v>0</v>
      </c>
      <c r="P351" s="195">
        <v>0</v>
      </c>
      <c r="Q351" s="195">
        <v>0</v>
      </c>
      <c r="R351" s="195">
        <f>L351+N351+P351</f>
        <v>199676.4</v>
      </c>
      <c r="S351" s="195">
        <f>M351+O351+Q351</f>
        <v>21015.4</v>
      </c>
      <c r="T351" s="195">
        <v>21015.4</v>
      </c>
      <c r="U351" s="10" t="s">
        <v>602</v>
      </c>
      <c r="V351" s="15"/>
      <c r="W351" s="15"/>
      <c r="X351" s="15"/>
      <c r="Y351" s="49" t="s">
        <v>602</v>
      </c>
      <c r="Z351" s="90"/>
    </row>
    <row r="352" spans="10:26" ht="12.75">
      <c r="J352" s="71"/>
      <c r="K352" s="70"/>
      <c r="L352" s="198"/>
      <c r="M352" s="195"/>
      <c r="N352" s="195"/>
      <c r="O352" s="195"/>
      <c r="P352" s="195"/>
      <c r="Q352" s="195"/>
      <c r="R352" s="195"/>
      <c r="S352" s="195"/>
      <c r="T352" s="195"/>
      <c r="U352" s="10"/>
      <c r="V352" s="15"/>
      <c r="W352" s="15"/>
      <c r="X352" s="15"/>
      <c r="Y352" s="49"/>
      <c r="Z352" s="90"/>
    </row>
    <row r="353" spans="10:26" ht="51">
      <c r="J353" s="71"/>
      <c r="K353" s="92" t="s">
        <v>603</v>
      </c>
      <c r="L353" s="198"/>
      <c r="M353" s="195"/>
      <c r="N353" s="195"/>
      <c r="O353" s="195"/>
      <c r="P353" s="195"/>
      <c r="Q353" s="195"/>
      <c r="R353" s="195"/>
      <c r="S353" s="195"/>
      <c r="T353" s="195"/>
      <c r="U353" s="10"/>
      <c r="V353" s="15"/>
      <c r="W353" s="15"/>
      <c r="X353" s="15"/>
      <c r="Y353" s="49"/>
      <c r="Z353" s="90"/>
    </row>
    <row r="354" spans="10:26" ht="114.75">
      <c r="J354" s="71" t="s">
        <v>604</v>
      </c>
      <c r="K354" s="92" t="s">
        <v>605</v>
      </c>
      <c r="L354" s="198"/>
      <c r="M354" s="195"/>
      <c r="N354" s="195"/>
      <c r="O354" s="195"/>
      <c r="P354" s="195"/>
      <c r="Q354" s="195"/>
      <c r="R354" s="195"/>
      <c r="S354" s="195"/>
      <c r="T354" s="195"/>
      <c r="U354" s="10"/>
      <c r="V354" s="15"/>
      <c r="W354" s="15"/>
      <c r="X354" s="15"/>
      <c r="Y354" s="49"/>
      <c r="Z354" s="90"/>
    </row>
    <row r="355" spans="10:26" ht="12.75">
      <c r="J355" s="71"/>
      <c r="K355" s="92" t="s">
        <v>196</v>
      </c>
      <c r="L355" s="198">
        <v>500000</v>
      </c>
      <c r="M355" s="195">
        <v>0</v>
      </c>
      <c r="N355" s="195">
        <v>0</v>
      </c>
      <c r="O355" s="195">
        <v>0</v>
      </c>
      <c r="P355" s="195">
        <v>0</v>
      </c>
      <c r="Q355" s="195">
        <v>0</v>
      </c>
      <c r="R355" s="195">
        <f>L355+N355+P355</f>
        <v>500000</v>
      </c>
      <c r="S355" s="195">
        <f>M355+O355+Q355</f>
        <v>0</v>
      </c>
      <c r="T355" s="195">
        <v>0</v>
      </c>
      <c r="U355" s="10" t="s">
        <v>351</v>
      </c>
      <c r="V355" s="15"/>
      <c r="W355" s="15"/>
      <c r="X355" s="15"/>
      <c r="Y355" s="49" t="s">
        <v>351</v>
      </c>
      <c r="Z355" s="90"/>
    </row>
    <row r="356" spans="10:26" ht="12.75">
      <c r="J356" s="71"/>
      <c r="K356" s="70"/>
      <c r="L356" s="198"/>
      <c r="M356" s="195"/>
      <c r="N356" s="195"/>
      <c r="O356" s="195"/>
      <c r="P356" s="195"/>
      <c r="Q356" s="195"/>
      <c r="R356" s="195"/>
      <c r="S356" s="195"/>
      <c r="T356" s="195"/>
      <c r="U356" s="10"/>
      <c r="V356" s="15"/>
      <c r="W356" s="15"/>
      <c r="X356" s="15"/>
      <c r="Y356" s="49"/>
      <c r="Z356" s="90"/>
    </row>
    <row r="357" spans="10:26" ht="51">
      <c r="J357" s="71"/>
      <c r="K357" s="92" t="s">
        <v>606</v>
      </c>
      <c r="L357" s="198"/>
      <c r="M357" s="195"/>
      <c r="N357" s="195"/>
      <c r="O357" s="195"/>
      <c r="P357" s="195"/>
      <c r="Q357" s="195"/>
      <c r="R357" s="195"/>
      <c r="S357" s="195"/>
      <c r="T357" s="195"/>
      <c r="U357" s="10"/>
      <c r="V357" s="15"/>
      <c r="W357" s="15"/>
      <c r="X357" s="15"/>
      <c r="Y357" s="49"/>
      <c r="Z357" s="90"/>
    </row>
    <row r="358" spans="10:26" ht="140.25">
      <c r="J358" s="71" t="s">
        <v>607</v>
      </c>
      <c r="K358" s="92" t="s">
        <v>608</v>
      </c>
      <c r="L358" s="198"/>
      <c r="M358" s="195"/>
      <c r="N358" s="195"/>
      <c r="O358" s="195"/>
      <c r="P358" s="195"/>
      <c r="Q358" s="195"/>
      <c r="R358" s="195"/>
      <c r="S358" s="195"/>
      <c r="T358" s="195"/>
      <c r="U358" s="10"/>
      <c r="V358" s="15"/>
      <c r="W358" s="15"/>
      <c r="X358" s="15"/>
      <c r="Y358" s="49"/>
      <c r="Z358" s="90"/>
    </row>
    <row r="359" spans="10:26" ht="409.5">
      <c r="J359" s="71"/>
      <c r="K359" s="92" t="s">
        <v>231</v>
      </c>
      <c r="L359" s="198">
        <v>1358573.6</v>
      </c>
      <c r="M359" s="195">
        <v>1948.3</v>
      </c>
      <c r="N359" s="195">
        <v>0</v>
      </c>
      <c r="O359" s="195">
        <v>0</v>
      </c>
      <c r="P359" s="195">
        <v>0</v>
      </c>
      <c r="Q359" s="195">
        <v>0</v>
      </c>
      <c r="R359" s="195">
        <f>L359+N359+P359</f>
        <v>1358573.6</v>
      </c>
      <c r="S359" s="195">
        <f>M359+O359+Q359</f>
        <v>1948.3</v>
      </c>
      <c r="T359" s="195">
        <v>1948.3</v>
      </c>
      <c r="U359" s="10" t="s">
        <v>609</v>
      </c>
      <c r="V359" s="15"/>
      <c r="W359" s="15"/>
      <c r="X359" s="15"/>
      <c r="Y359" s="49" t="s">
        <v>609</v>
      </c>
      <c r="Z359" s="90"/>
    </row>
    <row r="360" spans="10:26" ht="12.75">
      <c r="J360" s="71"/>
      <c r="K360" s="70"/>
      <c r="L360" s="198"/>
      <c r="M360" s="195"/>
      <c r="N360" s="195"/>
      <c r="O360" s="195"/>
      <c r="P360" s="195"/>
      <c r="Q360" s="195"/>
      <c r="R360" s="195"/>
      <c r="S360" s="195"/>
      <c r="T360" s="195"/>
      <c r="U360" s="10"/>
      <c r="V360" s="15"/>
      <c r="W360" s="15"/>
      <c r="X360" s="15"/>
      <c r="Y360" s="49"/>
      <c r="Z360" s="90"/>
    </row>
    <row r="361" spans="10:26" ht="51">
      <c r="J361" s="71"/>
      <c r="K361" s="92" t="s">
        <v>610</v>
      </c>
      <c r="L361" s="198">
        <f>SUM(L362:L375)</f>
        <v>1754514.7</v>
      </c>
      <c r="M361" s="198">
        <f aca="true" t="shared" si="28" ref="M361:T361">SUM(M362:M375)</f>
        <v>9457.8</v>
      </c>
      <c r="N361" s="198">
        <f t="shared" si="28"/>
        <v>0</v>
      </c>
      <c r="O361" s="198">
        <f t="shared" si="28"/>
        <v>0</v>
      </c>
      <c r="P361" s="198">
        <f t="shared" si="28"/>
        <v>0</v>
      </c>
      <c r="Q361" s="198">
        <f t="shared" si="28"/>
        <v>0</v>
      </c>
      <c r="R361" s="198">
        <f t="shared" si="28"/>
        <v>1754514.7</v>
      </c>
      <c r="S361" s="198">
        <f t="shared" si="28"/>
        <v>9457.8</v>
      </c>
      <c r="T361" s="198">
        <f t="shared" si="28"/>
        <v>9457.8</v>
      </c>
      <c r="U361" s="10"/>
      <c r="V361" s="15"/>
      <c r="W361" s="15"/>
      <c r="X361" s="15"/>
      <c r="Y361" s="49"/>
      <c r="Z361" s="90"/>
    </row>
    <row r="362" spans="10:26" ht="51">
      <c r="J362" s="71"/>
      <c r="K362" s="92" t="s">
        <v>599</v>
      </c>
      <c r="L362" s="198"/>
      <c r="M362" s="195"/>
      <c r="N362" s="195"/>
      <c r="O362" s="195"/>
      <c r="P362" s="195"/>
      <c r="Q362" s="195"/>
      <c r="R362" s="195"/>
      <c r="S362" s="195"/>
      <c r="T362" s="195"/>
      <c r="U362" s="10"/>
      <c r="V362" s="15"/>
      <c r="W362" s="15"/>
      <c r="X362" s="15"/>
      <c r="Y362" s="49"/>
      <c r="Z362" s="90"/>
    </row>
    <row r="363" spans="10:26" ht="114.75">
      <c r="J363" s="71" t="s">
        <v>611</v>
      </c>
      <c r="K363" s="92" t="s">
        <v>612</v>
      </c>
      <c r="L363" s="198"/>
      <c r="M363" s="195"/>
      <c r="N363" s="195"/>
      <c r="O363" s="195"/>
      <c r="P363" s="195"/>
      <c r="Q363" s="195"/>
      <c r="R363" s="195"/>
      <c r="S363" s="195"/>
      <c r="T363" s="195"/>
      <c r="U363" s="10"/>
      <c r="V363" s="15"/>
      <c r="W363" s="15"/>
      <c r="X363" s="15"/>
      <c r="Y363" s="49"/>
      <c r="Z363" s="90"/>
    </row>
    <row r="364" spans="10:26" ht="409.5">
      <c r="J364" s="71"/>
      <c r="K364" s="92" t="s">
        <v>231</v>
      </c>
      <c r="L364" s="198">
        <v>399806.4</v>
      </c>
      <c r="M364" s="195">
        <v>9292.8</v>
      </c>
      <c r="N364" s="195">
        <v>0</v>
      </c>
      <c r="O364" s="195">
        <v>0</v>
      </c>
      <c r="P364" s="195">
        <v>0</v>
      </c>
      <c r="Q364" s="195">
        <v>0</v>
      </c>
      <c r="R364" s="195">
        <f>L364+N364+P364</f>
        <v>399806.4</v>
      </c>
      <c r="S364" s="195">
        <f>M364+O364+Q364</f>
        <v>9292.8</v>
      </c>
      <c r="T364" s="195">
        <v>9292.8</v>
      </c>
      <c r="U364" s="10" t="s">
        <v>613</v>
      </c>
      <c r="V364" s="15"/>
      <c r="W364" s="15"/>
      <c r="X364" s="15"/>
      <c r="Y364" s="49" t="s">
        <v>613</v>
      </c>
      <c r="Z364" s="90"/>
    </row>
    <row r="365" spans="10:26" ht="12.75">
      <c r="J365" s="71"/>
      <c r="K365" s="70"/>
      <c r="L365" s="198"/>
      <c r="M365" s="195"/>
      <c r="N365" s="195"/>
      <c r="O365" s="195"/>
      <c r="P365" s="195"/>
      <c r="Q365" s="195"/>
      <c r="R365" s="195"/>
      <c r="S365" s="195"/>
      <c r="T365" s="195"/>
      <c r="U365" s="10"/>
      <c r="V365" s="15"/>
      <c r="W365" s="15"/>
      <c r="X365" s="15"/>
      <c r="Y365" s="49"/>
      <c r="Z365" s="90"/>
    </row>
    <row r="366" spans="10:26" ht="51">
      <c r="J366" s="71"/>
      <c r="K366" s="92" t="s">
        <v>603</v>
      </c>
      <c r="L366" s="198"/>
      <c r="M366" s="195"/>
      <c r="N366" s="195"/>
      <c r="O366" s="195"/>
      <c r="P366" s="195"/>
      <c r="Q366" s="195"/>
      <c r="R366" s="195"/>
      <c r="S366" s="195"/>
      <c r="T366" s="195"/>
      <c r="U366" s="10"/>
      <c r="V366" s="15"/>
      <c r="W366" s="15"/>
      <c r="X366" s="15"/>
      <c r="Y366" s="49"/>
      <c r="Z366" s="90"/>
    </row>
    <row r="367" spans="10:26" ht="102">
      <c r="J367" s="71" t="s">
        <v>614</v>
      </c>
      <c r="K367" s="92" t="s">
        <v>615</v>
      </c>
      <c r="L367" s="198"/>
      <c r="M367" s="195"/>
      <c r="N367" s="195"/>
      <c r="O367" s="195"/>
      <c r="P367" s="195"/>
      <c r="Q367" s="195"/>
      <c r="R367" s="195"/>
      <c r="S367" s="195"/>
      <c r="T367" s="195"/>
      <c r="U367" s="10"/>
      <c r="V367" s="15"/>
      <c r="W367" s="15"/>
      <c r="X367" s="15"/>
      <c r="Y367" s="49"/>
      <c r="Z367" s="90"/>
    </row>
    <row r="368" spans="10:26" ht="76.5">
      <c r="J368" s="71"/>
      <c r="K368" s="92" t="s">
        <v>199</v>
      </c>
      <c r="L368" s="198">
        <v>32323.1</v>
      </c>
      <c r="M368" s="195">
        <v>0</v>
      </c>
      <c r="N368" s="195">
        <v>0</v>
      </c>
      <c r="O368" s="195">
        <v>0</v>
      </c>
      <c r="P368" s="195">
        <v>0</v>
      </c>
      <c r="Q368" s="195">
        <v>0</v>
      </c>
      <c r="R368" s="195">
        <f>L368+N368+P368</f>
        <v>32323.1</v>
      </c>
      <c r="S368" s="195">
        <f>M368+O368+Q368</f>
        <v>0</v>
      </c>
      <c r="T368" s="195">
        <v>0</v>
      </c>
      <c r="U368" s="10" t="s">
        <v>616</v>
      </c>
      <c r="V368" s="15"/>
      <c r="W368" s="15"/>
      <c r="X368" s="15"/>
      <c r="Y368" s="49" t="s">
        <v>616</v>
      </c>
      <c r="Z368" s="90"/>
    </row>
    <row r="369" spans="10:26" ht="12.75">
      <c r="J369" s="71"/>
      <c r="K369" s="70"/>
      <c r="L369" s="198"/>
      <c r="M369" s="195"/>
      <c r="N369" s="195"/>
      <c r="O369" s="195"/>
      <c r="P369" s="195"/>
      <c r="Q369" s="195"/>
      <c r="R369" s="195"/>
      <c r="S369" s="195"/>
      <c r="T369" s="195"/>
      <c r="U369" s="10"/>
      <c r="V369" s="15"/>
      <c r="W369" s="15"/>
      <c r="X369" s="15"/>
      <c r="Y369" s="49"/>
      <c r="Z369" s="90"/>
    </row>
    <row r="370" spans="10:26" ht="51">
      <c r="J370" s="71"/>
      <c r="K370" s="92" t="s">
        <v>606</v>
      </c>
      <c r="L370" s="198"/>
      <c r="M370" s="195"/>
      <c r="N370" s="195"/>
      <c r="O370" s="195"/>
      <c r="P370" s="195"/>
      <c r="Q370" s="195"/>
      <c r="R370" s="195"/>
      <c r="S370" s="195"/>
      <c r="T370" s="195"/>
      <c r="U370" s="10"/>
      <c r="V370" s="15"/>
      <c r="W370" s="15"/>
      <c r="X370" s="15"/>
      <c r="Y370" s="49"/>
      <c r="Z370" s="90"/>
    </row>
    <row r="371" spans="10:26" ht="127.5">
      <c r="J371" s="71" t="s">
        <v>617</v>
      </c>
      <c r="K371" s="92" t="s">
        <v>618</v>
      </c>
      <c r="L371" s="198"/>
      <c r="M371" s="195"/>
      <c r="N371" s="195"/>
      <c r="O371" s="195"/>
      <c r="P371" s="195"/>
      <c r="Q371" s="195"/>
      <c r="R371" s="195"/>
      <c r="S371" s="195"/>
      <c r="T371" s="195"/>
      <c r="U371" s="10"/>
      <c r="V371" s="15"/>
      <c r="W371" s="15"/>
      <c r="X371" s="15"/>
      <c r="Y371" s="49"/>
      <c r="Z371" s="90"/>
    </row>
    <row r="372" spans="10:26" ht="409.5">
      <c r="J372" s="71"/>
      <c r="K372" s="92" t="s">
        <v>280</v>
      </c>
      <c r="L372" s="198">
        <v>750000</v>
      </c>
      <c r="M372" s="195">
        <v>165</v>
      </c>
      <c r="N372" s="195">
        <v>0</v>
      </c>
      <c r="O372" s="195">
        <v>0</v>
      </c>
      <c r="P372" s="195">
        <v>0</v>
      </c>
      <c r="Q372" s="195">
        <v>0</v>
      </c>
      <c r="R372" s="195">
        <f>L372+N372+P372</f>
        <v>750000</v>
      </c>
      <c r="S372" s="195">
        <f>M372+O372+Q372</f>
        <v>165</v>
      </c>
      <c r="T372" s="195">
        <v>165</v>
      </c>
      <c r="U372" s="10" t="s">
        <v>619</v>
      </c>
      <c r="V372" s="15"/>
      <c r="W372" s="15"/>
      <c r="X372" s="15"/>
      <c r="Y372" s="49" t="s">
        <v>619</v>
      </c>
      <c r="Z372" s="90"/>
    </row>
    <row r="373" spans="10:26" ht="12.75">
      <c r="J373" s="71"/>
      <c r="K373" s="70"/>
      <c r="L373" s="198"/>
      <c r="M373" s="195"/>
      <c r="N373" s="195"/>
      <c r="O373" s="195"/>
      <c r="P373" s="195"/>
      <c r="Q373" s="195"/>
      <c r="R373" s="195"/>
      <c r="S373" s="195"/>
      <c r="T373" s="195"/>
      <c r="U373" s="10"/>
      <c r="V373" s="15"/>
      <c r="W373" s="15"/>
      <c r="X373" s="15"/>
      <c r="Y373" s="49"/>
      <c r="Z373" s="90"/>
    </row>
    <row r="374" spans="10:26" ht="51">
      <c r="J374" s="71" t="s">
        <v>620</v>
      </c>
      <c r="K374" s="92" t="s">
        <v>610</v>
      </c>
      <c r="L374" s="198">
        <v>572385.2</v>
      </c>
      <c r="M374" s="195">
        <v>0</v>
      </c>
      <c r="N374" s="195">
        <v>0</v>
      </c>
      <c r="O374" s="195">
        <v>0</v>
      </c>
      <c r="P374" s="195">
        <v>0</v>
      </c>
      <c r="Q374" s="195">
        <v>0</v>
      </c>
      <c r="R374" s="195">
        <f>L374+N374+P374</f>
        <v>572385.2</v>
      </c>
      <c r="S374" s="195">
        <f>M374+O374+Q374</f>
        <v>0</v>
      </c>
      <c r="T374" s="195">
        <v>0</v>
      </c>
      <c r="U374" s="10" t="s">
        <v>351</v>
      </c>
      <c r="V374" s="15"/>
      <c r="W374" s="15"/>
      <c r="X374" s="15"/>
      <c r="Y374" s="49" t="s">
        <v>351</v>
      </c>
      <c r="Z374" s="90"/>
    </row>
    <row r="375" spans="10:26" ht="12.75">
      <c r="J375" s="71"/>
      <c r="K375" s="70"/>
      <c r="L375" s="198"/>
      <c r="M375" s="195"/>
      <c r="N375" s="195"/>
      <c r="O375" s="195"/>
      <c r="P375" s="195"/>
      <c r="Q375" s="195"/>
      <c r="R375" s="195"/>
      <c r="S375" s="195"/>
      <c r="T375" s="195"/>
      <c r="U375" s="10"/>
      <c r="V375" s="15"/>
      <c r="W375" s="15"/>
      <c r="X375" s="15"/>
      <c r="Y375" s="49"/>
      <c r="Z375" s="90"/>
    </row>
    <row r="376" spans="10:26" ht="38.25">
      <c r="J376" s="71"/>
      <c r="K376" s="92" t="s">
        <v>621</v>
      </c>
      <c r="L376" s="198">
        <f>SUM(L377:L380)</f>
        <v>27614.8</v>
      </c>
      <c r="M376" s="198">
        <f aca="true" t="shared" si="29" ref="M376:T376">SUM(M377:M380)</f>
        <v>0</v>
      </c>
      <c r="N376" s="198">
        <f t="shared" si="29"/>
        <v>0</v>
      </c>
      <c r="O376" s="198">
        <f t="shared" si="29"/>
        <v>0</v>
      </c>
      <c r="P376" s="198">
        <f t="shared" si="29"/>
        <v>0</v>
      </c>
      <c r="Q376" s="198">
        <f t="shared" si="29"/>
        <v>0</v>
      </c>
      <c r="R376" s="198">
        <f t="shared" si="29"/>
        <v>27614.8</v>
      </c>
      <c r="S376" s="198">
        <f t="shared" si="29"/>
        <v>0</v>
      </c>
      <c r="T376" s="198">
        <f t="shared" si="29"/>
        <v>0</v>
      </c>
      <c r="U376" s="10"/>
      <c r="V376" s="15"/>
      <c r="W376" s="15"/>
      <c r="X376" s="15"/>
      <c r="Y376" s="49"/>
      <c r="Z376" s="90"/>
    </row>
    <row r="377" spans="10:26" ht="51">
      <c r="J377" s="71"/>
      <c r="K377" s="92" t="s">
        <v>622</v>
      </c>
      <c r="L377" s="198"/>
      <c r="M377" s="195"/>
      <c r="N377" s="195"/>
      <c r="O377" s="195"/>
      <c r="P377" s="195"/>
      <c r="Q377" s="195"/>
      <c r="R377" s="195"/>
      <c r="S377" s="195"/>
      <c r="T377" s="195"/>
      <c r="U377" s="10"/>
      <c r="V377" s="15"/>
      <c r="W377" s="15"/>
      <c r="X377" s="15"/>
      <c r="Y377" s="49"/>
      <c r="Z377" s="90"/>
    </row>
    <row r="378" spans="10:26" ht="89.25">
      <c r="J378" s="71" t="s">
        <v>623</v>
      </c>
      <c r="K378" s="92" t="s">
        <v>624</v>
      </c>
      <c r="L378" s="198"/>
      <c r="M378" s="195"/>
      <c r="N378" s="195"/>
      <c r="O378" s="195"/>
      <c r="P378" s="195"/>
      <c r="Q378" s="195"/>
      <c r="R378" s="195"/>
      <c r="S378" s="195"/>
      <c r="T378" s="195"/>
      <c r="U378" s="10"/>
      <c r="V378" s="15"/>
      <c r="W378" s="15"/>
      <c r="X378" s="15"/>
      <c r="Y378" s="49"/>
      <c r="Z378" s="90"/>
    </row>
    <row r="379" spans="10:26" ht="76.5">
      <c r="J379" s="71"/>
      <c r="K379" s="92" t="s">
        <v>199</v>
      </c>
      <c r="L379" s="198">
        <v>27614.8</v>
      </c>
      <c r="M379" s="195">
        <v>0</v>
      </c>
      <c r="N379" s="195">
        <v>0</v>
      </c>
      <c r="O379" s="195">
        <v>0</v>
      </c>
      <c r="P379" s="195">
        <v>0</v>
      </c>
      <c r="Q379" s="195">
        <v>0</v>
      </c>
      <c r="R379" s="195">
        <f>L379+N379+P379</f>
        <v>27614.8</v>
      </c>
      <c r="S379" s="195">
        <f>M379+O379+Q379</f>
        <v>0</v>
      </c>
      <c r="T379" s="195">
        <v>0</v>
      </c>
      <c r="U379" s="10" t="s">
        <v>625</v>
      </c>
      <c r="V379" s="15"/>
      <c r="W379" s="15"/>
      <c r="X379" s="15"/>
      <c r="Y379" s="49" t="s">
        <v>625</v>
      </c>
      <c r="Z379" s="90"/>
    </row>
    <row r="380" spans="10:26" ht="12.75">
      <c r="J380" s="71"/>
      <c r="K380" s="70"/>
      <c r="L380" s="198"/>
      <c r="M380" s="195"/>
      <c r="N380" s="195"/>
      <c r="O380" s="195"/>
      <c r="P380" s="195"/>
      <c r="Q380" s="195"/>
      <c r="R380" s="195"/>
      <c r="S380" s="195"/>
      <c r="T380" s="195"/>
      <c r="U380" s="10"/>
      <c r="V380" s="15"/>
      <c r="W380" s="15"/>
      <c r="X380" s="15"/>
      <c r="Y380" s="49"/>
      <c r="Z380" s="90"/>
    </row>
    <row r="381" spans="10:26" ht="51">
      <c r="J381" s="71"/>
      <c r="K381" s="92" t="s">
        <v>626</v>
      </c>
      <c r="L381" s="198">
        <f>SUM(L382:L385)</f>
        <v>25100</v>
      </c>
      <c r="M381" s="198">
        <f aca="true" t="shared" si="30" ref="M381:T381">SUM(M382:M385)</f>
        <v>0</v>
      </c>
      <c r="N381" s="198">
        <f t="shared" si="30"/>
        <v>0</v>
      </c>
      <c r="O381" s="198">
        <f t="shared" si="30"/>
        <v>0</v>
      </c>
      <c r="P381" s="198">
        <f t="shared" si="30"/>
        <v>0</v>
      </c>
      <c r="Q381" s="198">
        <f t="shared" si="30"/>
        <v>0</v>
      </c>
      <c r="R381" s="198">
        <f t="shared" si="30"/>
        <v>25100</v>
      </c>
      <c r="S381" s="198">
        <f t="shared" si="30"/>
        <v>0</v>
      </c>
      <c r="T381" s="198">
        <f t="shared" si="30"/>
        <v>0</v>
      </c>
      <c r="U381" s="10"/>
      <c r="V381" s="15"/>
      <c r="W381" s="15"/>
      <c r="X381" s="15"/>
      <c r="Y381" s="49"/>
      <c r="Z381" s="90"/>
    </row>
    <row r="382" spans="10:26" ht="76.5">
      <c r="J382" s="71"/>
      <c r="K382" s="92" t="s">
        <v>627</v>
      </c>
      <c r="L382" s="198"/>
      <c r="M382" s="195"/>
      <c r="N382" s="195"/>
      <c r="O382" s="195"/>
      <c r="P382" s="195"/>
      <c r="Q382" s="195"/>
      <c r="R382" s="195"/>
      <c r="S382" s="195"/>
      <c r="T382" s="195"/>
      <c r="U382" s="10"/>
      <c r="V382" s="15"/>
      <c r="W382" s="15"/>
      <c r="X382" s="15"/>
      <c r="Y382" s="49"/>
      <c r="Z382" s="90"/>
    </row>
    <row r="383" spans="10:26" ht="89.25">
      <c r="J383" s="71" t="s">
        <v>628</v>
      </c>
      <c r="K383" s="92" t="s">
        <v>629</v>
      </c>
      <c r="L383" s="198"/>
      <c r="M383" s="195"/>
      <c r="N383" s="195"/>
      <c r="O383" s="195"/>
      <c r="P383" s="195"/>
      <c r="Q383" s="195"/>
      <c r="R383" s="195"/>
      <c r="S383" s="195"/>
      <c r="T383" s="195"/>
      <c r="U383" s="10"/>
      <c r="V383" s="15"/>
      <c r="W383" s="15"/>
      <c r="X383" s="15"/>
      <c r="Y383" s="49"/>
      <c r="Z383" s="90"/>
    </row>
    <row r="384" spans="10:26" ht="51">
      <c r="J384" s="71"/>
      <c r="K384" s="92" t="s">
        <v>199</v>
      </c>
      <c r="L384" s="198">
        <v>25100</v>
      </c>
      <c r="M384" s="195">
        <v>0</v>
      </c>
      <c r="N384" s="195">
        <v>0</v>
      </c>
      <c r="O384" s="195">
        <v>0</v>
      </c>
      <c r="P384" s="195">
        <v>0</v>
      </c>
      <c r="Q384" s="195">
        <v>0</v>
      </c>
      <c r="R384" s="195">
        <f>L384+N384+P384</f>
        <v>25100</v>
      </c>
      <c r="S384" s="195">
        <f>M384+O384+Q384</f>
        <v>0</v>
      </c>
      <c r="T384" s="195">
        <v>0</v>
      </c>
      <c r="U384" s="10" t="s">
        <v>630</v>
      </c>
      <c r="V384" s="15"/>
      <c r="W384" s="15"/>
      <c r="X384" s="15"/>
      <c r="Y384" s="49" t="s">
        <v>630</v>
      </c>
      <c r="Z384" s="90"/>
    </row>
    <row r="385" spans="10:26" ht="12.75">
      <c r="J385" s="71"/>
      <c r="K385" s="70"/>
      <c r="L385" s="198"/>
      <c r="M385" s="195"/>
      <c r="N385" s="195"/>
      <c r="O385" s="195"/>
      <c r="P385" s="195"/>
      <c r="Q385" s="195"/>
      <c r="R385" s="195"/>
      <c r="S385" s="195"/>
      <c r="T385" s="195"/>
      <c r="U385" s="10"/>
      <c r="V385" s="15"/>
      <c r="W385" s="15"/>
      <c r="X385" s="15"/>
      <c r="Y385" s="49"/>
      <c r="Z385" s="90"/>
    </row>
    <row r="386" spans="10:26" ht="51">
      <c r="J386" s="71"/>
      <c r="K386" s="92" t="s">
        <v>631</v>
      </c>
      <c r="L386" s="198">
        <f>SUM(L387:L408)</f>
        <v>3354309</v>
      </c>
      <c r="M386" s="198">
        <f aca="true" t="shared" si="31" ref="M386:T386">SUM(M387:M408)</f>
        <v>594992.2</v>
      </c>
      <c r="N386" s="198">
        <f t="shared" si="31"/>
        <v>0</v>
      </c>
      <c r="O386" s="198">
        <f t="shared" si="31"/>
        <v>0</v>
      </c>
      <c r="P386" s="198">
        <f t="shared" si="31"/>
        <v>0</v>
      </c>
      <c r="Q386" s="198">
        <f t="shared" si="31"/>
        <v>0</v>
      </c>
      <c r="R386" s="198">
        <f t="shared" si="31"/>
        <v>3354309</v>
      </c>
      <c r="S386" s="198">
        <f t="shared" si="31"/>
        <v>594992.2</v>
      </c>
      <c r="T386" s="198">
        <f t="shared" si="31"/>
        <v>337235.9</v>
      </c>
      <c r="U386" s="10"/>
      <c r="V386" s="15"/>
      <c r="W386" s="15"/>
      <c r="X386" s="15"/>
      <c r="Y386" s="49"/>
      <c r="Z386" s="90"/>
    </row>
    <row r="387" spans="10:26" ht="76.5">
      <c r="J387" s="71"/>
      <c r="K387" s="92" t="s">
        <v>632</v>
      </c>
      <c r="L387" s="198"/>
      <c r="M387" s="195"/>
      <c r="N387" s="195"/>
      <c r="O387" s="195"/>
      <c r="P387" s="195"/>
      <c r="Q387" s="195"/>
      <c r="R387" s="195"/>
      <c r="S387" s="195"/>
      <c r="T387" s="195"/>
      <c r="U387" s="10"/>
      <c r="V387" s="15"/>
      <c r="W387" s="15"/>
      <c r="X387" s="15"/>
      <c r="Y387" s="49"/>
      <c r="Z387" s="90"/>
    </row>
    <row r="388" spans="10:26" ht="153">
      <c r="J388" s="71" t="s">
        <v>633</v>
      </c>
      <c r="K388" s="92" t="s">
        <v>634</v>
      </c>
      <c r="L388" s="198"/>
      <c r="M388" s="195"/>
      <c r="N388" s="195"/>
      <c r="O388" s="195"/>
      <c r="P388" s="195"/>
      <c r="Q388" s="195"/>
      <c r="R388" s="195"/>
      <c r="S388" s="195"/>
      <c r="T388" s="195"/>
      <c r="U388" s="10"/>
      <c r="V388" s="15"/>
      <c r="W388" s="15"/>
      <c r="X388" s="15"/>
      <c r="Y388" s="49"/>
      <c r="Z388" s="90"/>
    </row>
    <row r="389" spans="10:26" ht="76.5">
      <c r="J389" s="71"/>
      <c r="K389" s="92" t="s">
        <v>280</v>
      </c>
      <c r="L389" s="198">
        <v>5000</v>
      </c>
      <c r="M389" s="195">
        <v>0</v>
      </c>
      <c r="N389" s="195">
        <v>0</v>
      </c>
      <c r="O389" s="195">
        <v>0</v>
      </c>
      <c r="P389" s="195">
        <v>0</v>
      </c>
      <c r="Q389" s="195">
        <v>0</v>
      </c>
      <c r="R389" s="195">
        <f>L389+N389+P389</f>
        <v>5000</v>
      </c>
      <c r="S389" s="195">
        <f>M389+O389+Q389</f>
        <v>0</v>
      </c>
      <c r="T389" s="195">
        <v>0</v>
      </c>
      <c r="U389" s="10" t="s">
        <v>515</v>
      </c>
      <c r="V389" s="15"/>
      <c r="W389" s="15"/>
      <c r="X389" s="15"/>
      <c r="Y389" s="49" t="s">
        <v>515</v>
      </c>
      <c r="Z389" s="90"/>
    </row>
    <row r="390" spans="10:26" ht="12.75">
      <c r="J390" s="71"/>
      <c r="K390" s="70"/>
      <c r="L390" s="198"/>
      <c r="M390" s="195"/>
      <c r="N390" s="195"/>
      <c r="O390" s="195"/>
      <c r="P390" s="195"/>
      <c r="Q390" s="195"/>
      <c r="R390" s="195"/>
      <c r="S390" s="195"/>
      <c r="T390" s="195"/>
      <c r="U390" s="10"/>
      <c r="V390" s="15"/>
      <c r="W390" s="15"/>
      <c r="X390" s="15"/>
      <c r="Y390" s="49"/>
      <c r="Z390" s="90"/>
    </row>
    <row r="391" spans="10:26" ht="153">
      <c r="J391" s="71" t="s">
        <v>635</v>
      </c>
      <c r="K391" s="92" t="s">
        <v>636</v>
      </c>
      <c r="L391" s="198"/>
      <c r="M391" s="195"/>
      <c r="N391" s="195"/>
      <c r="O391" s="195"/>
      <c r="P391" s="195"/>
      <c r="Q391" s="195"/>
      <c r="R391" s="195"/>
      <c r="S391" s="195"/>
      <c r="T391" s="195"/>
      <c r="U391" s="10"/>
      <c r="V391" s="15"/>
      <c r="W391" s="15"/>
      <c r="X391" s="15"/>
      <c r="Y391" s="49"/>
      <c r="Z391" s="90"/>
    </row>
    <row r="392" spans="10:26" ht="76.5">
      <c r="J392" s="71"/>
      <c r="K392" s="92" t="s">
        <v>280</v>
      </c>
      <c r="L392" s="198">
        <v>5000</v>
      </c>
      <c r="M392" s="195">
        <v>0</v>
      </c>
      <c r="N392" s="195">
        <v>0</v>
      </c>
      <c r="O392" s="195">
        <v>0</v>
      </c>
      <c r="P392" s="195">
        <v>0</v>
      </c>
      <c r="Q392" s="195">
        <v>0</v>
      </c>
      <c r="R392" s="195">
        <f>L392+N392+P392</f>
        <v>5000</v>
      </c>
      <c r="S392" s="195">
        <f>M392+O392+Q392</f>
        <v>0</v>
      </c>
      <c r="T392" s="195">
        <v>0</v>
      </c>
      <c r="U392" s="10" t="s">
        <v>515</v>
      </c>
      <c r="V392" s="15"/>
      <c r="W392" s="15"/>
      <c r="X392" s="15"/>
      <c r="Y392" s="49" t="s">
        <v>515</v>
      </c>
      <c r="Z392" s="90"/>
    </row>
    <row r="393" spans="10:26" ht="12.75">
      <c r="J393" s="71"/>
      <c r="K393" s="70"/>
      <c r="L393" s="198"/>
      <c r="M393" s="195"/>
      <c r="N393" s="195"/>
      <c r="O393" s="195"/>
      <c r="P393" s="195"/>
      <c r="Q393" s="195"/>
      <c r="R393" s="195"/>
      <c r="S393" s="195"/>
      <c r="T393" s="195"/>
      <c r="U393" s="10"/>
      <c r="V393" s="15"/>
      <c r="W393" s="15"/>
      <c r="X393" s="15"/>
      <c r="Y393" s="49"/>
      <c r="Z393" s="90"/>
    </row>
    <row r="394" spans="10:26" ht="140.25">
      <c r="J394" s="71" t="s">
        <v>637</v>
      </c>
      <c r="K394" s="92" t="s">
        <v>638</v>
      </c>
      <c r="L394" s="198"/>
      <c r="M394" s="195"/>
      <c r="N394" s="195"/>
      <c r="O394" s="195"/>
      <c r="P394" s="195"/>
      <c r="Q394" s="195"/>
      <c r="R394" s="195"/>
      <c r="S394" s="195"/>
      <c r="T394" s="195"/>
      <c r="U394" s="10"/>
      <c r="V394" s="15"/>
      <c r="W394" s="15"/>
      <c r="X394" s="15"/>
      <c r="Y394" s="49"/>
      <c r="Z394" s="90"/>
    </row>
    <row r="395" spans="10:26" ht="76.5">
      <c r="J395" s="71"/>
      <c r="K395" s="92" t="s">
        <v>280</v>
      </c>
      <c r="L395" s="198">
        <v>5000</v>
      </c>
      <c r="M395" s="195">
        <v>0</v>
      </c>
      <c r="N395" s="195">
        <v>0</v>
      </c>
      <c r="O395" s="195">
        <v>0</v>
      </c>
      <c r="P395" s="195">
        <v>0</v>
      </c>
      <c r="Q395" s="195">
        <v>0</v>
      </c>
      <c r="R395" s="195">
        <f>L395+N395+P395</f>
        <v>5000</v>
      </c>
      <c r="S395" s="195">
        <f>M395+O395+Q395</f>
        <v>0</v>
      </c>
      <c r="T395" s="195">
        <v>0</v>
      </c>
      <c r="U395" s="10" t="s">
        <v>515</v>
      </c>
      <c r="V395" s="15"/>
      <c r="W395" s="15"/>
      <c r="X395" s="15"/>
      <c r="Y395" s="49" t="s">
        <v>515</v>
      </c>
      <c r="Z395" s="90"/>
    </row>
    <row r="396" spans="10:26" ht="12.75">
      <c r="J396" s="71"/>
      <c r="K396" s="70"/>
      <c r="L396" s="198"/>
      <c r="M396" s="195"/>
      <c r="N396" s="195"/>
      <c r="O396" s="195"/>
      <c r="P396" s="195"/>
      <c r="Q396" s="195"/>
      <c r="R396" s="195"/>
      <c r="S396" s="195"/>
      <c r="T396" s="195"/>
      <c r="U396" s="10"/>
      <c r="V396" s="15"/>
      <c r="W396" s="15"/>
      <c r="X396" s="15"/>
      <c r="Y396" s="49"/>
      <c r="Z396" s="90"/>
    </row>
    <row r="397" spans="10:26" ht="127.5">
      <c r="J397" s="71" t="s">
        <v>639</v>
      </c>
      <c r="K397" s="92" t="s">
        <v>640</v>
      </c>
      <c r="L397" s="198"/>
      <c r="M397" s="195"/>
      <c r="N397" s="195"/>
      <c r="O397" s="195"/>
      <c r="P397" s="195"/>
      <c r="Q397" s="195"/>
      <c r="R397" s="195"/>
      <c r="S397" s="195"/>
      <c r="T397" s="195"/>
      <c r="U397" s="10"/>
      <c r="V397" s="15"/>
      <c r="W397" s="15"/>
      <c r="X397" s="15"/>
      <c r="Y397" s="49"/>
      <c r="Z397" s="90"/>
    </row>
    <row r="398" spans="10:26" ht="63.75">
      <c r="J398" s="71"/>
      <c r="K398" s="92" t="s">
        <v>280</v>
      </c>
      <c r="L398" s="198">
        <v>500000</v>
      </c>
      <c r="M398" s="195">
        <v>0</v>
      </c>
      <c r="N398" s="195">
        <v>0</v>
      </c>
      <c r="O398" s="195">
        <v>0</v>
      </c>
      <c r="P398" s="195">
        <v>0</v>
      </c>
      <c r="Q398" s="195">
        <v>0</v>
      </c>
      <c r="R398" s="195">
        <f>L398+N398+P398</f>
        <v>500000</v>
      </c>
      <c r="S398" s="195">
        <f>M398+O398+Q398</f>
        <v>0</v>
      </c>
      <c r="T398" s="195">
        <v>0</v>
      </c>
      <c r="U398" s="10" t="s">
        <v>641</v>
      </c>
      <c r="V398" s="15"/>
      <c r="W398" s="15"/>
      <c r="X398" s="15"/>
      <c r="Y398" s="49" t="s">
        <v>641</v>
      </c>
      <c r="Z398" s="90"/>
    </row>
    <row r="399" spans="10:26" ht="12.75">
      <c r="J399" s="71"/>
      <c r="K399" s="70"/>
      <c r="L399" s="198"/>
      <c r="M399" s="195"/>
      <c r="N399" s="195"/>
      <c r="O399" s="195"/>
      <c r="P399" s="195"/>
      <c r="Q399" s="195"/>
      <c r="R399" s="195"/>
      <c r="S399" s="195"/>
      <c r="T399" s="195"/>
      <c r="U399" s="10"/>
      <c r="V399" s="15"/>
      <c r="W399" s="15"/>
      <c r="X399" s="15"/>
      <c r="Y399" s="49"/>
      <c r="Z399" s="90"/>
    </row>
    <row r="400" spans="10:26" ht="153">
      <c r="J400" s="71" t="s">
        <v>642</v>
      </c>
      <c r="K400" s="92" t="s">
        <v>643</v>
      </c>
      <c r="L400" s="198"/>
      <c r="M400" s="195"/>
      <c r="N400" s="195"/>
      <c r="O400" s="195"/>
      <c r="P400" s="195"/>
      <c r="Q400" s="195"/>
      <c r="R400" s="195"/>
      <c r="S400" s="195"/>
      <c r="T400" s="195"/>
      <c r="U400" s="10"/>
      <c r="V400" s="15"/>
      <c r="W400" s="15"/>
      <c r="X400" s="15"/>
      <c r="Y400" s="49"/>
      <c r="Z400" s="90"/>
    </row>
    <row r="401" spans="10:26" ht="293.25">
      <c r="J401" s="71"/>
      <c r="K401" s="92" t="s">
        <v>231</v>
      </c>
      <c r="L401" s="198">
        <v>300000</v>
      </c>
      <c r="M401" s="195">
        <v>61011.1</v>
      </c>
      <c r="N401" s="195">
        <v>0</v>
      </c>
      <c r="O401" s="195">
        <v>0</v>
      </c>
      <c r="P401" s="195">
        <v>0</v>
      </c>
      <c r="Q401" s="195">
        <v>0</v>
      </c>
      <c r="R401" s="195">
        <f>L401+N401+P401</f>
        <v>300000</v>
      </c>
      <c r="S401" s="195">
        <f>M401+O401+Q401</f>
        <v>61011.1</v>
      </c>
      <c r="T401" s="195">
        <v>0</v>
      </c>
      <c r="U401" s="10" t="s">
        <v>644</v>
      </c>
      <c r="V401" s="15"/>
      <c r="W401" s="15"/>
      <c r="X401" s="15"/>
      <c r="Y401" s="49" t="s">
        <v>644</v>
      </c>
      <c r="Z401" s="90"/>
    </row>
    <row r="402" spans="10:26" ht="12.75">
      <c r="J402" s="71"/>
      <c r="K402" s="70"/>
      <c r="L402" s="198"/>
      <c r="M402" s="195"/>
      <c r="N402" s="195"/>
      <c r="O402" s="195"/>
      <c r="P402" s="195"/>
      <c r="Q402" s="195"/>
      <c r="R402" s="195"/>
      <c r="S402" s="195"/>
      <c r="T402" s="195"/>
      <c r="U402" s="10"/>
      <c r="V402" s="15"/>
      <c r="W402" s="15"/>
      <c r="X402" s="15"/>
      <c r="Y402" s="49"/>
      <c r="Z402" s="90"/>
    </row>
    <row r="403" spans="10:26" ht="114.75">
      <c r="J403" s="71" t="s">
        <v>645</v>
      </c>
      <c r="K403" s="92" t="s">
        <v>646</v>
      </c>
      <c r="L403" s="198"/>
      <c r="M403" s="195"/>
      <c r="N403" s="195"/>
      <c r="O403" s="195"/>
      <c r="P403" s="195"/>
      <c r="Q403" s="195"/>
      <c r="R403" s="195"/>
      <c r="S403" s="195"/>
      <c r="T403" s="195"/>
      <c r="U403" s="10"/>
      <c r="V403" s="15"/>
      <c r="W403" s="15"/>
      <c r="X403" s="15"/>
      <c r="Y403" s="49"/>
      <c r="Z403" s="90"/>
    </row>
    <row r="404" spans="10:26" ht="255">
      <c r="J404" s="71"/>
      <c r="K404" s="92" t="s">
        <v>231</v>
      </c>
      <c r="L404" s="198">
        <v>1482873.8</v>
      </c>
      <c r="M404" s="195">
        <v>181964.9</v>
      </c>
      <c r="N404" s="195">
        <v>0</v>
      </c>
      <c r="O404" s="195">
        <v>0</v>
      </c>
      <c r="P404" s="195">
        <v>0</v>
      </c>
      <c r="Q404" s="195">
        <v>0</v>
      </c>
      <c r="R404" s="195">
        <f>L404+N404+P404</f>
        <v>1482873.8</v>
      </c>
      <c r="S404" s="195">
        <f>M404+O404+Q404</f>
        <v>181964.9</v>
      </c>
      <c r="T404" s="195">
        <v>148558.9</v>
      </c>
      <c r="U404" s="10" t="s">
        <v>647</v>
      </c>
      <c r="V404" s="15"/>
      <c r="W404" s="15"/>
      <c r="X404" s="15"/>
      <c r="Y404" s="49" t="s">
        <v>647</v>
      </c>
      <c r="Z404" s="90"/>
    </row>
    <row r="405" spans="10:26" ht="12.75">
      <c r="J405" s="71"/>
      <c r="K405" s="70"/>
      <c r="L405" s="198"/>
      <c r="M405" s="195"/>
      <c r="N405" s="195"/>
      <c r="O405" s="195"/>
      <c r="P405" s="195"/>
      <c r="Q405" s="195"/>
      <c r="R405" s="195"/>
      <c r="S405" s="195"/>
      <c r="T405" s="195"/>
      <c r="U405" s="10"/>
      <c r="V405" s="15"/>
      <c r="W405" s="15"/>
      <c r="X405" s="15"/>
      <c r="Y405" s="49"/>
      <c r="Z405" s="90"/>
    </row>
    <row r="406" spans="10:26" ht="114.75">
      <c r="J406" s="71" t="s">
        <v>648</v>
      </c>
      <c r="K406" s="92" t="s">
        <v>649</v>
      </c>
      <c r="L406" s="198"/>
      <c r="M406" s="195"/>
      <c r="N406" s="195"/>
      <c r="O406" s="195"/>
      <c r="P406" s="195"/>
      <c r="Q406" s="195"/>
      <c r="R406" s="195"/>
      <c r="S406" s="195"/>
      <c r="T406" s="195"/>
      <c r="U406" s="10"/>
      <c r="V406" s="15"/>
      <c r="W406" s="15"/>
      <c r="X406" s="15"/>
      <c r="Y406" s="49"/>
      <c r="Z406" s="90"/>
    </row>
    <row r="407" spans="10:26" ht="255">
      <c r="J407" s="71"/>
      <c r="K407" s="92" t="s">
        <v>231</v>
      </c>
      <c r="L407" s="198">
        <v>1056435.2</v>
      </c>
      <c r="M407" s="195">
        <v>352016.2</v>
      </c>
      <c r="N407" s="195">
        <v>0</v>
      </c>
      <c r="O407" s="195">
        <v>0</v>
      </c>
      <c r="P407" s="195">
        <v>0</v>
      </c>
      <c r="Q407" s="195">
        <v>0</v>
      </c>
      <c r="R407" s="195">
        <f>L407+N407+P407</f>
        <v>1056435.2</v>
      </c>
      <c r="S407" s="195">
        <f>M407+O407+Q407</f>
        <v>352016.2</v>
      </c>
      <c r="T407" s="195">
        <v>188677</v>
      </c>
      <c r="U407" s="10" t="s">
        <v>650</v>
      </c>
      <c r="V407" s="15"/>
      <c r="W407" s="15"/>
      <c r="X407" s="15"/>
      <c r="Y407" s="49" t="s">
        <v>650</v>
      </c>
      <c r="Z407" s="90"/>
    </row>
    <row r="408" spans="10:26" ht="12.75">
      <c r="J408" s="71"/>
      <c r="K408" s="70"/>
      <c r="L408" s="198"/>
      <c r="M408" s="195"/>
      <c r="N408" s="195"/>
      <c r="O408" s="195"/>
      <c r="P408" s="195"/>
      <c r="Q408" s="195"/>
      <c r="R408" s="195"/>
      <c r="S408" s="195"/>
      <c r="T408" s="195"/>
      <c r="U408" s="10"/>
      <c r="V408" s="15"/>
      <c r="W408" s="15"/>
      <c r="X408" s="15"/>
      <c r="Y408" s="49"/>
      <c r="Z408" s="90"/>
    </row>
    <row r="409" spans="10:26" ht="51">
      <c r="J409" s="71"/>
      <c r="K409" s="92" t="s">
        <v>651</v>
      </c>
      <c r="L409" s="198">
        <f>SUM(L410:L423)</f>
        <v>2535177.3</v>
      </c>
      <c r="M409" s="198">
        <f aca="true" t="shared" si="32" ref="M409:T409">SUM(M410:M423)</f>
        <v>86746.1</v>
      </c>
      <c r="N409" s="198">
        <f t="shared" si="32"/>
        <v>0</v>
      </c>
      <c r="O409" s="198">
        <f t="shared" si="32"/>
        <v>0</v>
      </c>
      <c r="P409" s="198">
        <f t="shared" si="32"/>
        <v>0</v>
      </c>
      <c r="Q409" s="198">
        <f t="shared" si="32"/>
        <v>0</v>
      </c>
      <c r="R409" s="198">
        <f t="shared" si="32"/>
        <v>2535177.3</v>
      </c>
      <c r="S409" s="198">
        <f t="shared" si="32"/>
        <v>86746.1</v>
      </c>
      <c r="T409" s="198">
        <f t="shared" si="32"/>
        <v>86746.1</v>
      </c>
      <c r="U409" s="10"/>
      <c r="V409" s="15"/>
      <c r="W409" s="15"/>
      <c r="X409" s="15"/>
      <c r="Y409" s="49"/>
      <c r="Z409" s="90"/>
    </row>
    <row r="410" spans="10:26" ht="51">
      <c r="J410" s="71"/>
      <c r="K410" s="92" t="s">
        <v>652</v>
      </c>
      <c r="L410" s="198"/>
      <c r="M410" s="195"/>
      <c r="N410" s="195"/>
      <c r="O410" s="195"/>
      <c r="P410" s="195"/>
      <c r="Q410" s="195"/>
      <c r="R410" s="195"/>
      <c r="S410" s="195"/>
      <c r="T410" s="195"/>
      <c r="U410" s="10"/>
      <c r="V410" s="15"/>
      <c r="W410" s="15"/>
      <c r="X410" s="15"/>
      <c r="Y410" s="49"/>
      <c r="Z410" s="90"/>
    </row>
    <row r="411" spans="10:26" ht="114.75">
      <c r="J411" s="71" t="s">
        <v>653</v>
      </c>
      <c r="K411" s="92" t="s">
        <v>654</v>
      </c>
      <c r="L411" s="198"/>
      <c r="M411" s="195"/>
      <c r="N411" s="195"/>
      <c r="O411" s="195"/>
      <c r="P411" s="195"/>
      <c r="Q411" s="195"/>
      <c r="R411" s="195"/>
      <c r="S411" s="195"/>
      <c r="T411" s="195"/>
      <c r="U411" s="10"/>
      <c r="V411" s="15"/>
      <c r="W411" s="15"/>
      <c r="X411" s="15"/>
      <c r="Y411" s="49"/>
      <c r="Z411" s="90"/>
    </row>
    <row r="412" spans="10:26" ht="409.5">
      <c r="J412" s="71"/>
      <c r="K412" s="92" t="s">
        <v>318</v>
      </c>
      <c r="L412" s="198">
        <v>1000000</v>
      </c>
      <c r="M412" s="195">
        <v>18493.1</v>
      </c>
      <c r="N412" s="195">
        <v>0</v>
      </c>
      <c r="O412" s="195">
        <v>0</v>
      </c>
      <c r="P412" s="195">
        <v>0</v>
      </c>
      <c r="Q412" s="195">
        <v>0</v>
      </c>
      <c r="R412" s="195">
        <f>L412+N412+P412</f>
        <v>1000000</v>
      </c>
      <c r="S412" s="195">
        <f>M412+O412+Q412</f>
        <v>18493.1</v>
      </c>
      <c r="T412" s="195">
        <v>18493.1</v>
      </c>
      <c r="U412" s="10" t="s">
        <v>655</v>
      </c>
      <c r="V412" s="15"/>
      <c r="W412" s="15"/>
      <c r="X412" s="15"/>
      <c r="Y412" s="49" t="s">
        <v>655</v>
      </c>
      <c r="Z412" s="90"/>
    </row>
    <row r="413" spans="10:26" ht="12.75">
      <c r="J413" s="71"/>
      <c r="K413" s="70"/>
      <c r="L413" s="198"/>
      <c r="M413" s="195"/>
      <c r="N413" s="195"/>
      <c r="O413" s="195"/>
      <c r="P413" s="195"/>
      <c r="Q413" s="195"/>
      <c r="R413" s="195"/>
      <c r="S413" s="195"/>
      <c r="T413" s="195"/>
      <c r="U413" s="10"/>
      <c r="V413" s="15"/>
      <c r="W413" s="15"/>
      <c r="X413" s="15"/>
      <c r="Y413" s="49"/>
      <c r="Z413" s="90"/>
    </row>
    <row r="414" spans="10:26" ht="63.75">
      <c r="J414" s="71" t="s">
        <v>656</v>
      </c>
      <c r="K414" s="92" t="s">
        <v>657</v>
      </c>
      <c r="L414" s="198"/>
      <c r="M414" s="195"/>
      <c r="N414" s="195"/>
      <c r="O414" s="195"/>
      <c r="P414" s="195"/>
      <c r="Q414" s="195"/>
      <c r="R414" s="195"/>
      <c r="S414" s="195"/>
      <c r="T414" s="195"/>
      <c r="U414" s="10"/>
      <c r="V414" s="15"/>
      <c r="W414" s="15"/>
      <c r="X414" s="15"/>
      <c r="Y414" s="49"/>
      <c r="Z414" s="90"/>
    </row>
    <row r="415" spans="10:26" ht="229.5">
      <c r="J415" s="71"/>
      <c r="K415" s="92" t="s">
        <v>318</v>
      </c>
      <c r="L415" s="198">
        <v>398424.7</v>
      </c>
      <c r="M415" s="195">
        <v>18361.7</v>
      </c>
      <c r="N415" s="195">
        <v>0</v>
      </c>
      <c r="O415" s="195">
        <v>0</v>
      </c>
      <c r="P415" s="195">
        <v>0</v>
      </c>
      <c r="Q415" s="195">
        <v>0</v>
      </c>
      <c r="R415" s="195">
        <f>L415+N415+P415</f>
        <v>398424.7</v>
      </c>
      <c r="S415" s="195">
        <f>M415+O415+Q415</f>
        <v>18361.7</v>
      </c>
      <c r="T415" s="195">
        <v>18361.7</v>
      </c>
      <c r="U415" s="10" t="s">
        <v>658</v>
      </c>
      <c r="V415" s="15"/>
      <c r="W415" s="15"/>
      <c r="X415" s="15"/>
      <c r="Y415" s="49" t="s">
        <v>658</v>
      </c>
      <c r="Z415" s="90"/>
    </row>
    <row r="416" spans="10:26" ht="12.75">
      <c r="J416" s="71"/>
      <c r="K416" s="70"/>
      <c r="L416" s="198"/>
      <c r="M416" s="195"/>
      <c r="N416" s="195"/>
      <c r="O416" s="195"/>
      <c r="P416" s="195"/>
      <c r="Q416" s="195"/>
      <c r="R416" s="195"/>
      <c r="S416" s="195"/>
      <c r="T416" s="195"/>
      <c r="U416" s="10"/>
      <c r="V416" s="15"/>
      <c r="W416" s="15"/>
      <c r="X416" s="15"/>
      <c r="Y416" s="49"/>
      <c r="Z416" s="90"/>
    </row>
    <row r="417" spans="10:26" ht="102">
      <c r="J417" s="71" t="s">
        <v>659</v>
      </c>
      <c r="K417" s="92" t="s">
        <v>660</v>
      </c>
      <c r="L417" s="198"/>
      <c r="M417" s="195"/>
      <c r="N417" s="195"/>
      <c r="O417" s="195"/>
      <c r="P417" s="195"/>
      <c r="Q417" s="195"/>
      <c r="R417" s="195"/>
      <c r="S417" s="195"/>
      <c r="T417" s="195"/>
      <c r="U417" s="10"/>
      <c r="V417" s="15"/>
      <c r="W417" s="15"/>
      <c r="X417" s="15"/>
      <c r="Y417" s="49"/>
      <c r="Z417" s="90"/>
    </row>
    <row r="418" spans="10:26" ht="76.5">
      <c r="J418" s="71"/>
      <c r="K418" s="92" t="s">
        <v>199</v>
      </c>
      <c r="L418" s="198">
        <v>36752.6</v>
      </c>
      <c r="M418" s="195">
        <v>0</v>
      </c>
      <c r="N418" s="195">
        <v>0</v>
      </c>
      <c r="O418" s="195">
        <v>0</v>
      </c>
      <c r="P418" s="195">
        <v>0</v>
      </c>
      <c r="Q418" s="195">
        <v>0</v>
      </c>
      <c r="R418" s="195">
        <f>L418+N418+P418</f>
        <v>36752.6</v>
      </c>
      <c r="S418" s="195">
        <f>M418+O418+Q418</f>
        <v>0</v>
      </c>
      <c r="T418" s="195">
        <v>0</v>
      </c>
      <c r="U418" s="10" t="s">
        <v>515</v>
      </c>
      <c r="V418" s="15"/>
      <c r="W418" s="15"/>
      <c r="X418" s="15"/>
      <c r="Y418" s="49" t="s">
        <v>515</v>
      </c>
      <c r="Z418" s="90"/>
    </row>
    <row r="419" spans="10:26" ht="12.75">
      <c r="J419" s="71"/>
      <c r="K419" s="70"/>
      <c r="L419" s="198"/>
      <c r="M419" s="195"/>
      <c r="N419" s="195"/>
      <c r="O419" s="195"/>
      <c r="P419" s="195"/>
      <c r="Q419" s="195"/>
      <c r="R419" s="195"/>
      <c r="S419" s="195"/>
      <c r="T419" s="195"/>
      <c r="U419" s="10"/>
      <c r="V419" s="15"/>
      <c r="W419" s="15"/>
      <c r="X419" s="15"/>
      <c r="Y419" s="49"/>
      <c r="Z419" s="90"/>
    </row>
    <row r="420" spans="10:26" ht="51">
      <c r="J420" s="71"/>
      <c r="K420" s="92" t="s">
        <v>606</v>
      </c>
      <c r="L420" s="198"/>
      <c r="M420" s="195"/>
      <c r="N420" s="195"/>
      <c r="O420" s="195"/>
      <c r="P420" s="195"/>
      <c r="Q420" s="195"/>
      <c r="R420" s="195"/>
      <c r="S420" s="195"/>
      <c r="T420" s="195"/>
      <c r="U420" s="10"/>
      <c r="V420" s="15"/>
      <c r="W420" s="15"/>
      <c r="X420" s="15"/>
      <c r="Y420" s="49"/>
      <c r="Z420" s="90"/>
    </row>
    <row r="421" spans="10:26" ht="63.75">
      <c r="J421" s="71" t="s">
        <v>661</v>
      </c>
      <c r="K421" s="92" t="s">
        <v>662</v>
      </c>
      <c r="L421" s="198"/>
      <c r="M421" s="195"/>
      <c r="N421" s="195"/>
      <c r="O421" s="195"/>
      <c r="P421" s="195"/>
      <c r="Q421" s="195"/>
      <c r="R421" s="195"/>
      <c r="S421" s="195"/>
      <c r="T421" s="195"/>
      <c r="U421" s="10"/>
      <c r="V421" s="15"/>
      <c r="W421" s="15"/>
      <c r="X421" s="15"/>
      <c r="Y421" s="49"/>
      <c r="Z421" s="90"/>
    </row>
    <row r="422" spans="10:26" ht="409.5">
      <c r="J422" s="71"/>
      <c r="K422" s="92" t="s">
        <v>280</v>
      </c>
      <c r="L422" s="198">
        <v>1100000</v>
      </c>
      <c r="M422" s="195">
        <v>49891.3</v>
      </c>
      <c r="N422" s="195">
        <v>0</v>
      </c>
      <c r="O422" s="195">
        <v>0</v>
      </c>
      <c r="P422" s="195">
        <v>0</v>
      </c>
      <c r="Q422" s="195">
        <v>0</v>
      </c>
      <c r="R422" s="195">
        <f>L422+N422+P422</f>
        <v>1100000</v>
      </c>
      <c r="S422" s="195">
        <f>M422+O422+Q422</f>
        <v>49891.3</v>
      </c>
      <c r="T422" s="195">
        <v>49891.3</v>
      </c>
      <c r="U422" s="10" t="s">
        <v>663</v>
      </c>
      <c r="V422" s="15"/>
      <c r="W422" s="15"/>
      <c r="X422" s="15"/>
      <c r="Y422" s="49" t="s">
        <v>663</v>
      </c>
      <c r="Z422" s="90"/>
    </row>
    <row r="423" spans="10:26" ht="12.75">
      <c r="J423" s="71"/>
      <c r="K423" s="70"/>
      <c r="L423" s="198"/>
      <c r="M423" s="195"/>
      <c r="N423" s="195"/>
      <c r="O423" s="195"/>
      <c r="P423" s="195"/>
      <c r="Q423" s="195"/>
      <c r="R423" s="195"/>
      <c r="S423" s="195"/>
      <c r="T423" s="195"/>
      <c r="U423" s="10"/>
      <c r="V423" s="15"/>
      <c r="W423" s="15"/>
      <c r="X423" s="15"/>
      <c r="Y423" s="49"/>
      <c r="Z423" s="90"/>
    </row>
    <row r="424" spans="10:26" ht="38.25">
      <c r="J424" s="71"/>
      <c r="K424" s="92" t="s">
        <v>664</v>
      </c>
      <c r="L424" s="198">
        <f>SUM(L425:L433)</f>
        <v>2064567.5</v>
      </c>
      <c r="M424" s="198">
        <f aca="true" t="shared" si="33" ref="M424:T424">SUM(M425:M433)</f>
        <v>646.6</v>
      </c>
      <c r="N424" s="198">
        <f t="shared" si="33"/>
        <v>0</v>
      </c>
      <c r="O424" s="198">
        <f t="shared" si="33"/>
        <v>0</v>
      </c>
      <c r="P424" s="198">
        <f t="shared" si="33"/>
        <v>0</v>
      </c>
      <c r="Q424" s="198">
        <f t="shared" si="33"/>
        <v>0</v>
      </c>
      <c r="R424" s="198">
        <f t="shared" si="33"/>
        <v>2064567.5</v>
      </c>
      <c r="S424" s="198">
        <f t="shared" si="33"/>
        <v>646.6</v>
      </c>
      <c r="T424" s="198">
        <f t="shared" si="33"/>
        <v>646.6</v>
      </c>
      <c r="U424" s="10"/>
      <c r="V424" s="15"/>
      <c r="W424" s="15"/>
      <c r="X424" s="15"/>
      <c r="Y424" s="49"/>
      <c r="Z424" s="90"/>
    </row>
    <row r="425" spans="10:26" ht="76.5">
      <c r="J425" s="71"/>
      <c r="K425" s="92" t="s">
        <v>665</v>
      </c>
      <c r="L425" s="198"/>
      <c r="M425" s="195"/>
      <c r="N425" s="195"/>
      <c r="O425" s="195"/>
      <c r="P425" s="195"/>
      <c r="Q425" s="195"/>
      <c r="R425" s="195"/>
      <c r="S425" s="195"/>
      <c r="T425" s="195"/>
      <c r="U425" s="10"/>
      <c r="V425" s="15"/>
      <c r="W425" s="15"/>
      <c r="X425" s="15"/>
      <c r="Y425" s="49"/>
      <c r="Z425" s="90"/>
    </row>
    <row r="426" spans="10:26" ht="63.75">
      <c r="J426" s="71" t="s">
        <v>666</v>
      </c>
      <c r="K426" s="92" t="s">
        <v>667</v>
      </c>
      <c r="L426" s="198"/>
      <c r="M426" s="195"/>
      <c r="N426" s="195"/>
      <c r="O426" s="195"/>
      <c r="P426" s="195"/>
      <c r="Q426" s="195"/>
      <c r="R426" s="195"/>
      <c r="S426" s="195"/>
      <c r="T426" s="195"/>
      <c r="U426" s="10"/>
      <c r="V426" s="15"/>
      <c r="W426" s="15"/>
      <c r="X426" s="15"/>
      <c r="Y426" s="49"/>
      <c r="Z426" s="90"/>
    </row>
    <row r="427" spans="10:26" ht="51">
      <c r="J427" s="71"/>
      <c r="K427" s="92" t="s">
        <v>318</v>
      </c>
      <c r="L427" s="198">
        <v>164567.5</v>
      </c>
      <c r="M427" s="195">
        <v>646.6</v>
      </c>
      <c r="N427" s="195">
        <v>0</v>
      </c>
      <c r="O427" s="195">
        <v>0</v>
      </c>
      <c r="P427" s="195">
        <v>0</v>
      </c>
      <c r="Q427" s="195">
        <v>0</v>
      </c>
      <c r="R427" s="195">
        <f>L427+N427+P427</f>
        <v>164567.5</v>
      </c>
      <c r="S427" s="195">
        <f>M427+O427+Q427</f>
        <v>646.6</v>
      </c>
      <c r="T427" s="195">
        <v>646.6</v>
      </c>
      <c r="U427" s="10" t="s">
        <v>668</v>
      </c>
      <c r="V427" s="15"/>
      <c r="W427" s="15"/>
      <c r="X427" s="15"/>
      <c r="Y427" s="49" t="s">
        <v>668</v>
      </c>
      <c r="Z427" s="90"/>
    </row>
    <row r="428" spans="10:26" ht="12.75">
      <c r="J428" s="71"/>
      <c r="K428" s="70"/>
      <c r="L428" s="198"/>
      <c r="M428" s="195"/>
      <c r="N428" s="195"/>
      <c r="O428" s="195"/>
      <c r="P428" s="195"/>
      <c r="Q428" s="195"/>
      <c r="R428" s="195"/>
      <c r="S428" s="195"/>
      <c r="T428" s="195"/>
      <c r="U428" s="10"/>
      <c r="V428" s="15"/>
      <c r="W428" s="15"/>
      <c r="X428" s="15"/>
      <c r="Y428" s="49"/>
      <c r="Z428" s="90"/>
    </row>
    <row r="429" spans="10:26" ht="63.75">
      <c r="J429" s="71" t="s">
        <v>669</v>
      </c>
      <c r="K429" s="92" t="s">
        <v>670</v>
      </c>
      <c r="L429" s="198"/>
      <c r="M429" s="195"/>
      <c r="N429" s="195"/>
      <c r="O429" s="195"/>
      <c r="P429" s="195"/>
      <c r="Q429" s="195"/>
      <c r="R429" s="195"/>
      <c r="S429" s="195"/>
      <c r="T429" s="195"/>
      <c r="U429" s="10"/>
      <c r="V429" s="15"/>
      <c r="W429" s="15"/>
      <c r="X429" s="15"/>
      <c r="Y429" s="49"/>
      <c r="Z429" s="90"/>
    </row>
    <row r="430" spans="10:26" ht="102">
      <c r="J430" s="71"/>
      <c r="K430" s="92" t="s">
        <v>318</v>
      </c>
      <c r="L430" s="198">
        <v>1750000</v>
      </c>
      <c r="M430" s="195">
        <v>0</v>
      </c>
      <c r="N430" s="195">
        <v>0</v>
      </c>
      <c r="O430" s="195">
        <v>0</v>
      </c>
      <c r="P430" s="195">
        <v>0</v>
      </c>
      <c r="Q430" s="195">
        <v>0</v>
      </c>
      <c r="R430" s="195">
        <f>L430+N430+P430</f>
        <v>1750000</v>
      </c>
      <c r="S430" s="195">
        <f>M430+O430+Q430</f>
        <v>0</v>
      </c>
      <c r="T430" s="195">
        <v>0</v>
      </c>
      <c r="U430" s="10" t="s">
        <v>671</v>
      </c>
      <c r="V430" s="15"/>
      <c r="W430" s="15"/>
      <c r="X430" s="15"/>
      <c r="Y430" s="49" t="s">
        <v>671</v>
      </c>
      <c r="Z430" s="90"/>
    </row>
    <row r="431" spans="10:26" ht="12.75">
      <c r="J431" s="71"/>
      <c r="K431" s="70"/>
      <c r="L431" s="198"/>
      <c r="M431" s="195"/>
      <c r="N431" s="195"/>
      <c r="O431" s="195"/>
      <c r="P431" s="195"/>
      <c r="Q431" s="195"/>
      <c r="R431" s="195"/>
      <c r="S431" s="195"/>
      <c r="T431" s="195"/>
      <c r="U431" s="10"/>
      <c r="V431" s="15"/>
      <c r="W431" s="15"/>
      <c r="X431" s="15"/>
      <c r="Y431" s="49"/>
      <c r="Z431" s="90"/>
    </row>
    <row r="432" spans="10:26" ht="38.25">
      <c r="J432" s="71" t="s">
        <v>672</v>
      </c>
      <c r="K432" s="92" t="s">
        <v>664</v>
      </c>
      <c r="L432" s="198">
        <v>150000</v>
      </c>
      <c r="M432" s="195">
        <v>0</v>
      </c>
      <c r="N432" s="195">
        <v>0</v>
      </c>
      <c r="O432" s="195">
        <v>0</v>
      </c>
      <c r="P432" s="195">
        <v>0</v>
      </c>
      <c r="Q432" s="195">
        <v>0</v>
      </c>
      <c r="R432" s="195">
        <f>L432+N432+P432</f>
        <v>150000</v>
      </c>
      <c r="S432" s="195">
        <f>M432+O432+Q432</f>
        <v>0</v>
      </c>
      <c r="T432" s="195">
        <v>0</v>
      </c>
      <c r="U432" s="10" t="s">
        <v>351</v>
      </c>
      <c r="V432" s="15"/>
      <c r="W432" s="15"/>
      <c r="X432" s="15"/>
      <c r="Y432" s="49" t="s">
        <v>351</v>
      </c>
      <c r="Z432" s="90"/>
    </row>
    <row r="433" spans="10:26" ht="12.75">
      <c r="J433" s="71"/>
      <c r="K433" s="70"/>
      <c r="L433" s="198"/>
      <c r="M433" s="195"/>
      <c r="N433" s="195"/>
      <c r="O433" s="195"/>
      <c r="P433" s="195"/>
      <c r="Q433" s="195"/>
      <c r="R433" s="195"/>
      <c r="S433" s="195"/>
      <c r="T433" s="195"/>
      <c r="U433" s="10"/>
      <c r="V433" s="15"/>
      <c r="W433" s="15"/>
      <c r="X433" s="15"/>
      <c r="Y433" s="49"/>
      <c r="Z433" s="90"/>
    </row>
    <row r="434" spans="10:26" ht="51">
      <c r="J434" s="71"/>
      <c r="K434" s="92" t="s">
        <v>673</v>
      </c>
      <c r="L434" s="198">
        <f>SUM(L435:L444)</f>
        <v>613630.2</v>
      </c>
      <c r="M434" s="198">
        <f aca="true" t="shared" si="34" ref="M434:T434">SUM(M435:M444)</f>
        <v>1426.4</v>
      </c>
      <c r="N434" s="198">
        <f t="shared" si="34"/>
        <v>0</v>
      </c>
      <c r="O434" s="198">
        <f t="shared" si="34"/>
        <v>0</v>
      </c>
      <c r="P434" s="198">
        <f t="shared" si="34"/>
        <v>0</v>
      </c>
      <c r="Q434" s="198">
        <f t="shared" si="34"/>
        <v>0</v>
      </c>
      <c r="R434" s="198">
        <f t="shared" si="34"/>
        <v>613630.2</v>
      </c>
      <c r="S434" s="198">
        <f t="shared" si="34"/>
        <v>1426.4</v>
      </c>
      <c r="T434" s="198">
        <f t="shared" si="34"/>
        <v>1426.4</v>
      </c>
      <c r="U434" s="10"/>
      <c r="V434" s="15"/>
      <c r="W434" s="15"/>
      <c r="X434" s="15"/>
      <c r="Y434" s="49"/>
      <c r="Z434" s="90"/>
    </row>
    <row r="435" spans="10:26" ht="51">
      <c r="J435" s="71"/>
      <c r="K435" s="92" t="s">
        <v>599</v>
      </c>
      <c r="L435" s="198"/>
      <c r="M435" s="195"/>
      <c r="N435" s="195"/>
      <c r="O435" s="195"/>
      <c r="P435" s="195"/>
      <c r="Q435" s="195"/>
      <c r="R435" s="195"/>
      <c r="S435" s="195"/>
      <c r="T435" s="195"/>
      <c r="U435" s="10"/>
      <c r="V435" s="15"/>
      <c r="W435" s="15"/>
      <c r="X435" s="15"/>
      <c r="Y435" s="49"/>
      <c r="Z435" s="90"/>
    </row>
    <row r="436" spans="10:26" ht="102">
      <c r="J436" s="71" t="s">
        <v>674</v>
      </c>
      <c r="K436" s="92" t="s">
        <v>675</v>
      </c>
      <c r="L436" s="198"/>
      <c r="M436" s="195"/>
      <c r="N436" s="195"/>
      <c r="O436" s="195"/>
      <c r="P436" s="195"/>
      <c r="Q436" s="195"/>
      <c r="R436" s="195"/>
      <c r="S436" s="195"/>
      <c r="T436" s="195"/>
      <c r="U436" s="10"/>
      <c r="V436" s="15"/>
      <c r="W436" s="15"/>
      <c r="X436" s="15"/>
      <c r="Y436" s="49"/>
      <c r="Z436" s="90"/>
    </row>
    <row r="437" spans="10:26" ht="409.5">
      <c r="J437" s="71"/>
      <c r="K437" s="92" t="s">
        <v>231</v>
      </c>
      <c r="L437" s="198">
        <v>439180.3</v>
      </c>
      <c r="M437" s="195">
        <v>1426.4</v>
      </c>
      <c r="N437" s="195">
        <v>0</v>
      </c>
      <c r="O437" s="195">
        <v>0</v>
      </c>
      <c r="P437" s="195">
        <v>0</v>
      </c>
      <c r="Q437" s="195">
        <v>0</v>
      </c>
      <c r="R437" s="195">
        <f>L437+N437+P437</f>
        <v>439180.3</v>
      </c>
      <c r="S437" s="195">
        <f>M437+O437+Q437</f>
        <v>1426.4</v>
      </c>
      <c r="T437" s="195">
        <v>1426.4</v>
      </c>
      <c r="U437" s="10" t="s">
        <v>676</v>
      </c>
      <c r="V437" s="15"/>
      <c r="W437" s="15"/>
      <c r="X437" s="15"/>
      <c r="Y437" s="49" t="s">
        <v>676</v>
      </c>
      <c r="Z437" s="90"/>
    </row>
    <row r="438" spans="10:26" ht="12.75">
      <c r="J438" s="71"/>
      <c r="K438" s="70"/>
      <c r="L438" s="198"/>
      <c r="M438" s="195"/>
      <c r="N438" s="195"/>
      <c r="O438" s="195"/>
      <c r="P438" s="195"/>
      <c r="Q438" s="195"/>
      <c r="R438" s="195"/>
      <c r="S438" s="195"/>
      <c r="T438" s="195"/>
      <c r="U438" s="10"/>
      <c r="V438" s="15"/>
      <c r="W438" s="15"/>
      <c r="X438" s="15"/>
      <c r="Y438" s="49"/>
      <c r="Z438" s="90"/>
    </row>
    <row r="439" spans="10:26" ht="102">
      <c r="J439" s="71" t="s">
        <v>677</v>
      </c>
      <c r="K439" s="92" t="s">
        <v>678</v>
      </c>
      <c r="L439" s="198"/>
      <c r="M439" s="195"/>
      <c r="N439" s="195"/>
      <c r="O439" s="195"/>
      <c r="P439" s="195"/>
      <c r="Q439" s="195"/>
      <c r="R439" s="195"/>
      <c r="S439" s="195"/>
      <c r="T439" s="195"/>
      <c r="U439" s="10"/>
      <c r="V439" s="15"/>
      <c r="W439" s="15"/>
      <c r="X439" s="15"/>
      <c r="Y439" s="49"/>
      <c r="Z439" s="90"/>
    </row>
    <row r="440" spans="10:26" ht="408">
      <c r="J440" s="71"/>
      <c r="K440" s="92" t="s">
        <v>196</v>
      </c>
      <c r="L440" s="198">
        <v>128682.9</v>
      </c>
      <c r="M440" s="195">
        <v>0</v>
      </c>
      <c r="N440" s="195">
        <v>0</v>
      </c>
      <c r="O440" s="195">
        <v>0</v>
      </c>
      <c r="P440" s="195">
        <v>0</v>
      </c>
      <c r="Q440" s="195">
        <v>0</v>
      </c>
      <c r="R440" s="195">
        <f>L440+N440+P440</f>
        <v>128682.9</v>
      </c>
      <c r="S440" s="195">
        <f>M440+O440+Q440</f>
        <v>0</v>
      </c>
      <c r="T440" s="195">
        <v>0</v>
      </c>
      <c r="U440" s="10" t="s">
        <v>679</v>
      </c>
      <c r="V440" s="15"/>
      <c r="W440" s="15"/>
      <c r="X440" s="15"/>
      <c r="Y440" s="49" t="s">
        <v>679</v>
      </c>
      <c r="Z440" s="90"/>
    </row>
    <row r="441" spans="10:26" ht="12.75">
      <c r="J441" s="71"/>
      <c r="K441" s="70"/>
      <c r="L441" s="198"/>
      <c r="M441" s="195"/>
      <c r="N441" s="195"/>
      <c r="O441" s="195"/>
      <c r="P441" s="195"/>
      <c r="Q441" s="195"/>
      <c r="R441" s="195"/>
      <c r="S441" s="195"/>
      <c r="T441" s="195"/>
      <c r="U441" s="10"/>
      <c r="V441" s="15"/>
      <c r="W441" s="15"/>
      <c r="X441" s="15"/>
      <c r="Y441" s="49"/>
      <c r="Z441" s="90"/>
    </row>
    <row r="442" spans="10:26" ht="76.5">
      <c r="J442" s="71" t="s">
        <v>680</v>
      </c>
      <c r="K442" s="92" t="s">
        <v>681</v>
      </c>
      <c r="L442" s="198"/>
      <c r="M442" s="195"/>
      <c r="N442" s="195"/>
      <c r="O442" s="195"/>
      <c r="P442" s="195"/>
      <c r="Q442" s="195"/>
      <c r="R442" s="195"/>
      <c r="S442" s="195"/>
      <c r="T442" s="195"/>
      <c r="U442" s="10"/>
      <c r="V442" s="15"/>
      <c r="W442" s="15"/>
      <c r="X442" s="15"/>
      <c r="Y442" s="49"/>
      <c r="Z442" s="90"/>
    </row>
    <row r="443" spans="10:26" ht="63.75">
      <c r="J443" s="71"/>
      <c r="K443" s="92" t="s">
        <v>199</v>
      </c>
      <c r="L443" s="198">
        <v>45767</v>
      </c>
      <c r="M443" s="195">
        <v>0</v>
      </c>
      <c r="N443" s="195">
        <v>0</v>
      </c>
      <c r="O443" s="195">
        <v>0</v>
      </c>
      <c r="P443" s="195">
        <v>0</v>
      </c>
      <c r="Q443" s="195">
        <v>0</v>
      </c>
      <c r="R443" s="195">
        <f>L443+N443+P443</f>
        <v>45767</v>
      </c>
      <c r="S443" s="195">
        <f>M443+O443+Q443</f>
        <v>0</v>
      </c>
      <c r="T443" s="195">
        <v>0</v>
      </c>
      <c r="U443" s="10" t="s">
        <v>682</v>
      </c>
      <c r="V443" s="15"/>
      <c r="W443" s="15"/>
      <c r="X443" s="15"/>
      <c r="Y443" s="49" t="s">
        <v>682</v>
      </c>
      <c r="Z443" s="90"/>
    </row>
    <row r="444" spans="10:26" ht="12.75">
      <c r="J444" s="71"/>
      <c r="K444" s="70"/>
      <c r="L444" s="198"/>
      <c r="M444" s="195"/>
      <c r="N444" s="195"/>
      <c r="O444" s="195"/>
      <c r="P444" s="195"/>
      <c r="Q444" s="195"/>
      <c r="R444" s="195"/>
      <c r="S444" s="195"/>
      <c r="T444" s="195"/>
      <c r="U444" s="10"/>
      <c r="V444" s="15"/>
      <c r="W444" s="15"/>
      <c r="X444" s="15"/>
      <c r="Y444" s="49"/>
      <c r="Z444" s="90"/>
    </row>
    <row r="445" spans="10:26" ht="38.25">
      <c r="J445" s="71"/>
      <c r="K445" s="92" t="s">
        <v>683</v>
      </c>
      <c r="L445" s="198">
        <f>SUM(L446:L473)</f>
        <v>2073170.9</v>
      </c>
      <c r="M445" s="198">
        <f aca="true" t="shared" si="35" ref="M445:T445">SUM(M446:M473)</f>
        <v>262539</v>
      </c>
      <c r="N445" s="198">
        <f t="shared" si="35"/>
        <v>0</v>
      </c>
      <c r="O445" s="198">
        <f t="shared" si="35"/>
        <v>0</v>
      </c>
      <c r="P445" s="198">
        <f t="shared" si="35"/>
        <v>0</v>
      </c>
      <c r="Q445" s="198">
        <f t="shared" si="35"/>
        <v>0</v>
      </c>
      <c r="R445" s="198">
        <f t="shared" si="35"/>
        <v>2073170.9</v>
      </c>
      <c r="S445" s="198">
        <f t="shared" si="35"/>
        <v>262539</v>
      </c>
      <c r="T445" s="198">
        <f t="shared" si="35"/>
        <v>262539</v>
      </c>
      <c r="U445" s="10"/>
      <c r="V445" s="15"/>
      <c r="W445" s="15"/>
      <c r="X445" s="15"/>
      <c r="Y445" s="49"/>
      <c r="Z445" s="90"/>
    </row>
    <row r="446" spans="10:26" ht="76.5">
      <c r="J446" s="71"/>
      <c r="K446" s="92" t="s">
        <v>665</v>
      </c>
      <c r="L446" s="198"/>
      <c r="M446" s="195"/>
      <c r="N446" s="195"/>
      <c r="O446" s="195"/>
      <c r="P446" s="195"/>
      <c r="Q446" s="195"/>
      <c r="R446" s="195"/>
      <c r="S446" s="195"/>
      <c r="T446" s="195"/>
      <c r="U446" s="10"/>
      <c r="V446" s="15"/>
      <c r="W446" s="15"/>
      <c r="X446" s="15"/>
      <c r="Y446" s="49"/>
      <c r="Z446" s="90"/>
    </row>
    <row r="447" spans="10:26" ht="89.25">
      <c r="J447" s="71" t="s">
        <v>684</v>
      </c>
      <c r="K447" s="92" t="s">
        <v>685</v>
      </c>
      <c r="L447" s="198"/>
      <c r="M447" s="195"/>
      <c r="N447" s="195"/>
      <c r="O447" s="195"/>
      <c r="P447" s="195"/>
      <c r="Q447" s="195"/>
      <c r="R447" s="195"/>
      <c r="S447" s="195"/>
      <c r="T447" s="195"/>
      <c r="U447" s="10"/>
      <c r="V447" s="15"/>
      <c r="W447" s="15"/>
      <c r="X447" s="15"/>
      <c r="Y447" s="49"/>
      <c r="Z447" s="90"/>
    </row>
    <row r="448" spans="10:26" ht="229.5">
      <c r="J448" s="71"/>
      <c r="K448" s="92" t="s">
        <v>231</v>
      </c>
      <c r="L448" s="198">
        <v>1506314.1</v>
      </c>
      <c r="M448" s="195">
        <v>0</v>
      </c>
      <c r="N448" s="195">
        <v>0</v>
      </c>
      <c r="O448" s="195">
        <v>0</v>
      </c>
      <c r="P448" s="195">
        <v>0</v>
      </c>
      <c r="Q448" s="195">
        <v>0</v>
      </c>
      <c r="R448" s="195">
        <f>L448+N448+P448</f>
        <v>1506314.1</v>
      </c>
      <c r="S448" s="195">
        <f>M448+O448+Q448</f>
        <v>0</v>
      </c>
      <c r="T448" s="195">
        <v>0</v>
      </c>
      <c r="U448" s="10" t="s">
        <v>686</v>
      </c>
      <c r="V448" s="15"/>
      <c r="W448" s="15"/>
      <c r="X448" s="15"/>
      <c r="Y448" s="49" t="s">
        <v>686</v>
      </c>
      <c r="Z448" s="90"/>
    </row>
    <row r="449" spans="10:26" ht="12.75">
      <c r="J449" s="71"/>
      <c r="K449" s="70"/>
      <c r="L449" s="198"/>
      <c r="M449" s="195"/>
      <c r="N449" s="195"/>
      <c r="O449" s="195"/>
      <c r="P449" s="195"/>
      <c r="Q449" s="195"/>
      <c r="R449" s="195"/>
      <c r="S449" s="195"/>
      <c r="T449" s="195"/>
      <c r="U449" s="10"/>
      <c r="V449" s="15"/>
      <c r="W449" s="15"/>
      <c r="X449" s="15"/>
      <c r="Y449" s="49"/>
      <c r="Z449" s="90"/>
    </row>
    <row r="450" spans="10:26" ht="89.25">
      <c r="J450" s="71" t="s">
        <v>687</v>
      </c>
      <c r="K450" s="92" t="s">
        <v>688</v>
      </c>
      <c r="L450" s="198"/>
      <c r="M450" s="195"/>
      <c r="N450" s="195"/>
      <c r="O450" s="195"/>
      <c r="P450" s="195"/>
      <c r="Q450" s="195"/>
      <c r="R450" s="195"/>
      <c r="S450" s="195"/>
      <c r="T450" s="195"/>
      <c r="U450" s="10"/>
      <c r="V450" s="15"/>
      <c r="W450" s="15"/>
      <c r="X450" s="15"/>
      <c r="Y450" s="49"/>
      <c r="Z450" s="90"/>
    </row>
    <row r="451" spans="10:26" ht="255">
      <c r="J451" s="71"/>
      <c r="K451" s="92" t="s">
        <v>231</v>
      </c>
      <c r="L451" s="198">
        <v>500000</v>
      </c>
      <c r="M451" s="195">
        <v>262539</v>
      </c>
      <c r="N451" s="195">
        <v>0</v>
      </c>
      <c r="O451" s="195">
        <v>0</v>
      </c>
      <c r="P451" s="195">
        <v>0</v>
      </c>
      <c r="Q451" s="195">
        <v>0</v>
      </c>
      <c r="R451" s="195">
        <f>L451+N451+P451</f>
        <v>500000</v>
      </c>
      <c r="S451" s="195">
        <f>M451+O451+Q451</f>
        <v>262539</v>
      </c>
      <c r="T451" s="195">
        <v>262539</v>
      </c>
      <c r="U451" s="10" t="s">
        <v>689</v>
      </c>
      <c r="V451" s="15"/>
      <c r="W451" s="15"/>
      <c r="X451" s="15"/>
      <c r="Y451" s="49" t="s">
        <v>689</v>
      </c>
      <c r="Z451" s="90"/>
    </row>
    <row r="452" spans="10:26" ht="12.75">
      <c r="J452" s="71"/>
      <c r="K452" s="70"/>
      <c r="L452" s="198"/>
      <c r="M452" s="195"/>
      <c r="N452" s="195"/>
      <c r="O452" s="195"/>
      <c r="P452" s="195"/>
      <c r="Q452" s="195"/>
      <c r="R452" s="195"/>
      <c r="S452" s="195"/>
      <c r="T452" s="195"/>
      <c r="U452" s="10"/>
      <c r="V452" s="15"/>
      <c r="W452" s="15"/>
      <c r="X452" s="15"/>
      <c r="Y452" s="49"/>
      <c r="Z452" s="90"/>
    </row>
    <row r="453" spans="10:26" ht="38.25">
      <c r="J453" s="71" t="s">
        <v>690</v>
      </c>
      <c r="K453" s="92" t="s">
        <v>691</v>
      </c>
      <c r="L453" s="198"/>
      <c r="M453" s="195"/>
      <c r="N453" s="195"/>
      <c r="O453" s="195"/>
      <c r="P453" s="195"/>
      <c r="Q453" s="195"/>
      <c r="R453" s="195"/>
      <c r="S453" s="195"/>
      <c r="T453" s="195"/>
      <c r="U453" s="10"/>
      <c r="V453" s="15"/>
      <c r="W453" s="15"/>
      <c r="X453" s="15"/>
      <c r="Y453" s="49"/>
      <c r="Z453" s="90"/>
    </row>
    <row r="454" spans="10:26" ht="51">
      <c r="J454" s="71"/>
      <c r="K454" s="92" t="s">
        <v>199</v>
      </c>
      <c r="L454" s="198">
        <v>4318.5</v>
      </c>
      <c r="M454" s="195">
        <v>0</v>
      </c>
      <c r="N454" s="195">
        <v>0</v>
      </c>
      <c r="O454" s="195">
        <v>0</v>
      </c>
      <c r="P454" s="195">
        <v>0</v>
      </c>
      <c r="Q454" s="195">
        <v>0</v>
      </c>
      <c r="R454" s="195">
        <f>L454+N454+P454</f>
        <v>4318.5</v>
      </c>
      <c r="S454" s="195">
        <f>M454+O454+Q454</f>
        <v>0</v>
      </c>
      <c r="T454" s="195">
        <v>0</v>
      </c>
      <c r="U454" s="10" t="s">
        <v>692</v>
      </c>
      <c r="V454" s="15"/>
      <c r="W454" s="15"/>
      <c r="X454" s="15"/>
      <c r="Y454" s="49" t="s">
        <v>692</v>
      </c>
      <c r="Z454" s="90"/>
    </row>
    <row r="455" spans="10:26" ht="12.75">
      <c r="J455" s="71"/>
      <c r="K455" s="70"/>
      <c r="L455" s="198"/>
      <c r="M455" s="195"/>
      <c r="N455" s="195"/>
      <c r="O455" s="195"/>
      <c r="P455" s="195"/>
      <c r="Q455" s="195"/>
      <c r="R455" s="195"/>
      <c r="S455" s="195"/>
      <c r="T455" s="195"/>
      <c r="U455" s="10"/>
      <c r="V455" s="15"/>
      <c r="W455" s="15"/>
      <c r="X455" s="15"/>
      <c r="Y455" s="49"/>
      <c r="Z455" s="90"/>
    </row>
    <row r="456" spans="10:26" ht="38.25">
      <c r="J456" s="71" t="s">
        <v>693</v>
      </c>
      <c r="K456" s="92" t="s">
        <v>694</v>
      </c>
      <c r="L456" s="198"/>
      <c r="M456" s="195"/>
      <c r="N456" s="195"/>
      <c r="O456" s="195"/>
      <c r="P456" s="195"/>
      <c r="Q456" s="195"/>
      <c r="R456" s="195"/>
      <c r="S456" s="195"/>
      <c r="T456" s="195"/>
      <c r="U456" s="10"/>
      <c r="V456" s="15"/>
      <c r="W456" s="15"/>
      <c r="X456" s="15"/>
      <c r="Y456" s="49"/>
      <c r="Z456" s="90"/>
    </row>
    <row r="457" spans="10:26" ht="51">
      <c r="J457" s="71"/>
      <c r="K457" s="92" t="s">
        <v>199</v>
      </c>
      <c r="L457" s="198">
        <v>6992.9</v>
      </c>
      <c r="M457" s="195">
        <v>0</v>
      </c>
      <c r="N457" s="195">
        <v>0</v>
      </c>
      <c r="O457" s="195">
        <v>0</v>
      </c>
      <c r="P457" s="195">
        <v>0</v>
      </c>
      <c r="Q457" s="195">
        <v>0</v>
      </c>
      <c r="R457" s="195">
        <f>L457+N457+P457</f>
        <v>6992.9</v>
      </c>
      <c r="S457" s="195">
        <f>M457+O457+Q457</f>
        <v>0</v>
      </c>
      <c r="T457" s="195">
        <v>0</v>
      </c>
      <c r="U457" s="10" t="s">
        <v>692</v>
      </c>
      <c r="V457" s="15"/>
      <c r="W457" s="15"/>
      <c r="X457" s="15"/>
      <c r="Y457" s="49" t="s">
        <v>692</v>
      </c>
      <c r="Z457" s="90"/>
    </row>
    <row r="458" spans="10:26" ht="12.75">
      <c r="J458" s="71"/>
      <c r="K458" s="70"/>
      <c r="L458" s="198"/>
      <c r="M458" s="195"/>
      <c r="N458" s="195"/>
      <c r="O458" s="195"/>
      <c r="P458" s="195"/>
      <c r="Q458" s="195"/>
      <c r="R458" s="195"/>
      <c r="S458" s="195"/>
      <c r="T458" s="195"/>
      <c r="U458" s="10"/>
      <c r="V458" s="15"/>
      <c r="W458" s="15"/>
      <c r="X458" s="15"/>
      <c r="Y458" s="49"/>
      <c r="Z458" s="90"/>
    </row>
    <row r="459" spans="10:26" ht="38.25">
      <c r="J459" s="71" t="s">
        <v>695</v>
      </c>
      <c r="K459" s="92" t="s">
        <v>696</v>
      </c>
      <c r="L459" s="198"/>
      <c r="M459" s="195"/>
      <c r="N459" s="195"/>
      <c r="O459" s="195"/>
      <c r="P459" s="195"/>
      <c r="Q459" s="195"/>
      <c r="R459" s="195"/>
      <c r="S459" s="195"/>
      <c r="T459" s="195"/>
      <c r="U459" s="10"/>
      <c r="V459" s="15"/>
      <c r="W459" s="15"/>
      <c r="X459" s="15"/>
      <c r="Y459" s="49"/>
      <c r="Z459" s="90"/>
    </row>
    <row r="460" spans="10:26" ht="51">
      <c r="J460" s="71"/>
      <c r="K460" s="92" t="s">
        <v>199</v>
      </c>
      <c r="L460" s="198">
        <v>4656.3</v>
      </c>
      <c r="M460" s="195">
        <v>0</v>
      </c>
      <c r="N460" s="195">
        <v>0</v>
      </c>
      <c r="O460" s="195">
        <v>0</v>
      </c>
      <c r="P460" s="195">
        <v>0</v>
      </c>
      <c r="Q460" s="195">
        <v>0</v>
      </c>
      <c r="R460" s="195">
        <f>L460+N460+P460</f>
        <v>4656.3</v>
      </c>
      <c r="S460" s="195">
        <f>M460+O460+Q460</f>
        <v>0</v>
      </c>
      <c r="T460" s="195">
        <v>0</v>
      </c>
      <c r="U460" s="10" t="s">
        <v>692</v>
      </c>
      <c r="V460" s="15"/>
      <c r="W460" s="15"/>
      <c r="X460" s="15"/>
      <c r="Y460" s="49" t="s">
        <v>692</v>
      </c>
      <c r="Z460" s="90"/>
    </row>
    <row r="461" spans="10:26" ht="12.75">
      <c r="J461" s="71"/>
      <c r="K461" s="70"/>
      <c r="L461" s="198"/>
      <c r="M461" s="195"/>
      <c r="N461" s="195"/>
      <c r="O461" s="195"/>
      <c r="P461" s="195"/>
      <c r="Q461" s="195"/>
      <c r="R461" s="195"/>
      <c r="S461" s="195"/>
      <c r="T461" s="195"/>
      <c r="U461" s="10"/>
      <c r="V461" s="15"/>
      <c r="W461" s="15"/>
      <c r="X461" s="15"/>
      <c r="Y461" s="49"/>
      <c r="Z461" s="90"/>
    </row>
    <row r="462" spans="10:26" ht="38.25">
      <c r="J462" s="71" t="s">
        <v>697</v>
      </c>
      <c r="K462" s="92" t="s">
        <v>698</v>
      </c>
      <c r="L462" s="198"/>
      <c r="M462" s="195"/>
      <c r="N462" s="195"/>
      <c r="O462" s="195"/>
      <c r="P462" s="195"/>
      <c r="Q462" s="195"/>
      <c r="R462" s="195"/>
      <c r="S462" s="195"/>
      <c r="T462" s="195"/>
      <c r="U462" s="10"/>
      <c r="V462" s="15"/>
      <c r="W462" s="15"/>
      <c r="X462" s="15"/>
      <c r="Y462" s="49"/>
      <c r="Z462" s="90"/>
    </row>
    <row r="463" spans="10:26" ht="51">
      <c r="J463" s="71"/>
      <c r="K463" s="92" t="s">
        <v>199</v>
      </c>
      <c r="L463" s="198">
        <v>22780.5</v>
      </c>
      <c r="M463" s="195">
        <v>0</v>
      </c>
      <c r="N463" s="195">
        <v>0</v>
      </c>
      <c r="O463" s="195">
        <v>0</v>
      </c>
      <c r="P463" s="195">
        <v>0</v>
      </c>
      <c r="Q463" s="195">
        <v>0</v>
      </c>
      <c r="R463" s="195">
        <f>L463+N463+P463</f>
        <v>22780.5</v>
      </c>
      <c r="S463" s="195">
        <f>M463+O463+Q463</f>
        <v>0</v>
      </c>
      <c r="T463" s="195">
        <v>0</v>
      </c>
      <c r="U463" s="10" t="s">
        <v>692</v>
      </c>
      <c r="V463" s="15"/>
      <c r="W463" s="15"/>
      <c r="X463" s="15"/>
      <c r="Y463" s="49" t="s">
        <v>692</v>
      </c>
      <c r="Z463" s="90"/>
    </row>
    <row r="464" spans="10:26" ht="12.75">
      <c r="J464" s="71"/>
      <c r="K464" s="70"/>
      <c r="L464" s="198"/>
      <c r="M464" s="195"/>
      <c r="N464" s="195"/>
      <c r="O464" s="195"/>
      <c r="P464" s="195"/>
      <c r="Q464" s="195"/>
      <c r="R464" s="195"/>
      <c r="S464" s="195"/>
      <c r="T464" s="195"/>
      <c r="U464" s="10"/>
      <c r="V464" s="15"/>
      <c r="W464" s="15"/>
      <c r="X464" s="15"/>
      <c r="Y464" s="49"/>
      <c r="Z464" s="90"/>
    </row>
    <row r="465" spans="10:26" ht="38.25">
      <c r="J465" s="71" t="s">
        <v>699</v>
      </c>
      <c r="K465" s="92" t="s">
        <v>700</v>
      </c>
      <c r="L465" s="198"/>
      <c r="M465" s="195"/>
      <c r="N465" s="195"/>
      <c r="O465" s="195"/>
      <c r="P465" s="195"/>
      <c r="Q465" s="195"/>
      <c r="R465" s="195"/>
      <c r="S465" s="195"/>
      <c r="T465" s="195"/>
      <c r="U465" s="10"/>
      <c r="V465" s="15"/>
      <c r="W465" s="15"/>
      <c r="X465" s="15"/>
      <c r="Y465" s="49"/>
      <c r="Z465" s="90"/>
    </row>
    <row r="466" spans="10:26" ht="51">
      <c r="J466" s="71"/>
      <c r="K466" s="92" t="s">
        <v>199</v>
      </c>
      <c r="L466" s="198">
        <v>19386.7</v>
      </c>
      <c r="M466" s="195">
        <v>0</v>
      </c>
      <c r="N466" s="195">
        <v>0</v>
      </c>
      <c r="O466" s="195">
        <v>0</v>
      </c>
      <c r="P466" s="195">
        <v>0</v>
      </c>
      <c r="Q466" s="195">
        <v>0</v>
      </c>
      <c r="R466" s="195">
        <f>L466+N466+P466</f>
        <v>19386.7</v>
      </c>
      <c r="S466" s="195">
        <f>M466+O466+Q466</f>
        <v>0</v>
      </c>
      <c r="T466" s="195">
        <v>0</v>
      </c>
      <c r="U466" s="10" t="s">
        <v>692</v>
      </c>
      <c r="V466" s="15"/>
      <c r="W466" s="15"/>
      <c r="X466" s="15"/>
      <c r="Y466" s="49" t="s">
        <v>692</v>
      </c>
      <c r="Z466" s="90"/>
    </row>
    <row r="467" spans="10:26" ht="12.75">
      <c r="J467" s="71"/>
      <c r="K467" s="70"/>
      <c r="L467" s="198"/>
      <c r="M467" s="195"/>
      <c r="N467" s="195"/>
      <c r="O467" s="195"/>
      <c r="P467" s="195"/>
      <c r="Q467" s="195"/>
      <c r="R467" s="195"/>
      <c r="S467" s="195"/>
      <c r="T467" s="195"/>
      <c r="U467" s="10"/>
      <c r="V467" s="15"/>
      <c r="W467" s="15"/>
      <c r="X467" s="15"/>
      <c r="Y467" s="49"/>
      <c r="Z467" s="90"/>
    </row>
    <row r="468" spans="10:26" ht="38.25">
      <c r="J468" s="71" t="s">
        <v>701</v>
      </c>
      <c r="K468" s="92" t="s">
        <v>702</v>
      </c>
      <c r="L468" s="198"/>
      <c r="M468" s="195"/>
      <c r="N468" s="195"/>
      <c r="O468" s="195"/>
      <c r="P468" s="195"/>
      <c r="Q468" s="195"/>
      <c r="R468" s="195"/>
      <c r="S468" s="195"/>
      <c r="T468" s="195"/>
      <c r="U468" s="10"/>
      <c r="V468" s="15"/>
      <c r="W468" s="15"/>
      <c r="X468" s="15"/>
      <c r="Y468" s="49"/>
      <c r="Z468" s="90"/>
    </row>
    <row r="469" spans="10:26" ht="51">
      <c r="J469" s="71"/>
      <c r="K469" s="92" t="s">
        <v>199</v>
      </c>
      <c r="L469" s="198">
        <v>5774.4</v>
      </c>
      <c r="M469" s="195">
        <v>0</v>
      </c>
      <c r="N469" s="195">
        <v>0</v>
      </c>
      <c r="O469" s="195">
        <v>0</v>
      </c>
      <c r="P469" s="195">
        <v>0</v>
      </c>
      <c r="Q469" s="195">
        <v>0</v>
      </c>
      <c r="R469" s="195">
        <f>L469+N469+P469</f>
        <v>5774.4</v>
      </c>
      <c r="S469" s="195">
        <f>M469+O469+Q469</f>
        <v>0</v>
      </c>
      <c r="T469" s="195">
        <v>0</v>
      </c>
      <c r="U469" s="10" t="s">
        <v>692</v>
      </c>
      <c r="V469" s="15"/>
      <c r="W469" s="15"/>
      <c r="X469" s="15"/>
      <c r="Y469" s="49" t="s">
        <v>692</v>
      </c>
      <c r="Z469" s="90"/>
    </row>
    <row r="470" spans="10:26" ht="12.75">
      <c r="J470" s="71"/>
      <c r="K470" s="70"/>
      <c r="L470" s="198"/>
      <c r="M470" s="195"/>
      <c r="N470" s="195"/>
      <c r="O470" s="195"/>
      <c r="P470" s="195"/>
      <c r="Q470" s="195"/>
      <c r="R470" s="195"/>
      <c r="S470" s="195"/>
      <c r="T470" s="195"/>
      <c r="U470" s="10"/>
      <c r="V470" s="15"/>
      <c r="W470" s="15"/>
      <c r="X470" s="15"/>
      <c r="Y470" s="49"/>
      <c r="Z470" s="90"/>
    </row>
    <row r="471" spans="10:26" ht="38.25">
      <c r="J471" s="71" t="s">
        <v>703</v>
      </c>
      <c r="K471" s="92" t="s">
        <v>704</v>
      </c>
      <c r="L471" s="198"/>
      <c r="M471" s="195"/>
      <c r="N471" s="195"/>
      <c r="O471" s="195"/>
      <c r="P471" s="195"/>
      <c r="Q471" s="195"/>
      <c r="R471" s="195"/>
      <c r="S471" s="195"/>
      <c r="T471" s="195"/>
      <c r="U471" s="10"/>
      <c r="V471" s="15"/>
      <c r="W471" s="15"/>
      <c r="X471" s="15"/>
      <c r="Y471" s="49"/>
      <c r="Z471" s="90"/>
    </row>
    <row r="472" spans="10:26" ht="51">
      <c r="J472" s="71"/>
      <c r="K472" s="92" t="s">
        <v>199</v>
      </c>
      <c r="L472" s="198">
        <v>2947.5</v>
      </c>
      <c r="M472" s="195">
        <v>0</v>
      </c>
      <c r="N472" s="195">
        <v>0</v>
      </c>
      <c r="O472" s="195">
        <v>0</v>
      </c>
      <c r="P472" s="195">
        <v>0</v>
      </c>
      <c r="Q472" s="195">
        <v>0</v>
      </c>
      <c r="R472" s="195">
        <f>L472+N472+P472</f>
        <v>2947.5</v>
      </c>
      <c r="S472" s="195">
        <f>M472+O472+Q472</f>
        <v>0</v>
      </c>
      <c r="T472" s="195">
        <v>0</v>
      </c>
      <c r="U472" s="10" t="s">
        <v>692</v>
      </c>
      <c r="V472" s="15"/>
      <c r="W472" s="15"/>
      <c r="X472" s="15"/>
      <c r="Y472" s="49" t="s">
        <v>692</v>
      </c>
      <c r="Z472" s="90"/>
    </row>
    <row r="473" spans="10:26" ht="12.75">
      <c r="J473" s="71"/>
      <c r="K473" s="70"/>
      <c r="L473" s="198"/>
      <c r="M473" s="195"/>
      <c r="N473" s="195"/>
      <c r="O473" s="195"/>
      <c r="P473" s="195"/>
      <c r="Q473" s="195"/>
      <c r="R473" s="195"/>
      <c r="S473" s="195"/>
      <c r="T473" s="195"/>
      <c r="U473" s="10"/>
      <c r="V473" s="15"/>
      <c r="W473" s="15"/>
      <c r="X473" s="15"/>
      <c r="Y473" s="49"/>
      <c r="Z473" s="90"/>
    </row>
    <row r="474" spans="10:26" ht="38.25">
      <c r="J474" s="71"/>
      <c r="K474" s="92" t="s">
        <v>705</v>
      </c>
      <c r="L474" s="198">
        <f>SUM(L475:L478)</f>
        <v>1648464.8</v>
      </c>
      <c r="M474" s="198">
        <f aca="true" t="shared" si="36" ref="M474:T474">SUM(M475:M478)</f>
        <v>243332.8</v>
      </c>
      <c r="N474" s="198">
        <f t="shared" si="36"/>
        <v>0</v>
      </c>
      <c r="O474" s="198">
        <f t="shared" si="36"/>
        <v>0</v>
      </c>
      <c r="P474" s="198">
        <f t="shared" si="36"/>
        <v>0</v>
      </c>
      <c r="Q474" s="198">
        <f t="shared" si="36"/>
        <v>0</v>
      </c>
      <c r="R474" s="198">
        <f t="shared" si="36"/>
        <v>1648464.8</v>
      </c>
      <c r="S474" s="198">
        <f t="shared" si="36"/>
        <v>243332.8</v>
      </c>
      <c r="T474" s="198">
        <f t="shared" si="36"/>
        <v>91316.2</v>
      </c>
      <c r="U474" s="10"/>
      <c r="V474" s="15"/>
      <c r="W474" s="15"/>
      <c r="X474" s="15"/>
      <c r="Y474" s="49"/>
      <c r="Z474" s="90"/>
    </row>
    <row r="475" spans="10:26" ht="51">
      <c r="J475" s="71"/>
      <c r="K475" s="92" t="s">
        <v>706</v>
      </c>
      <c r="L475" s="198"/>
      <c r="M475" s="195"/>
      <c r="N475" s="195"/>
      <c r="O475" s="195"/>
      <c r="P475" s="195"/>
      <c r="Q475" s="195"/>
      <c r="R475" s="195"/>
      <c r="S475" s="195"/>
      <c r="T475" s="195"/>
      <c r="U475" s="10"/>
      <c r="V475" s="15"/>
      <c r="W475" s="15"/>
      <c r="X475" s="15"/>
      <c r="Y475" s="49"/>
      <c r="Z475" s="90"/>
    </row>
    <row r="476" spans="10:26" ht="63.75">
      <c r="J476" s="71" t="s">
        <v>707</v>
      </c>
      <c r="K476" s="92" t="s">
        <v>708</v>
      </c>
      <c r="L476" s="198"/>
      <c r="M476" s="195"/>
      <c r="N476" s="195"/>
      <c r="O476" s="195"/>
      <c r="P476" s="195"/>
      <c r="Q476" s="195"/>
      <c r="R476" s="195"/>
      <c r="S476" s="195"/>
      <c r="T476" s="195"/>
      <c r="U476" s="10"/>
      <c r="V476" s="15"/>
      <c r="W476" s="15"/>
      <c r="X476" s="15"/>
      <c r="Y476" s="49"/>
      <c r="Z476" s="90"/>
    </row>
    <row r="477" spans="10:26" ht="255">
      <c r="J477" s="71"/>
      <c r="K477" s="92" t="s">
        <v>231</v>
      </c>
      <c r="L477" s="198">
        <v>1648464.8</v>
      </c>
      <c r="M477" s="195">
        <v>243332.8</v>
      </c>
      <c r="N477" s="195">
        <v>0</v>
      </c>
      <c r="O477" s="195">
        <v>0</v>
      </c>
      <c r="P477" s="195">
        <v>0</v>
      </c>
      <c r="Q477" s="195">
        <v>0</v>
      </c>
      <c r="R477" s="195">
        <f>L477+N477+P477</f>
        <v>1648464.8</v>
      </c>
      <c r="S477" s="195">
        <f>M477+O477+Q477</f>
        <v>243332.8</v>
      </c>
      <c r="T477" s="195">
        <v>91316.2</v>
      </c>
      <c r="U477" s="10" t="s">
        <v>709</v>
      </c>
      <c r="V477" s="15"/>
      <c r="W477" s="15"/>
      <c r="X477" s="15"/>
      <c r="Y477" s="49" t="s">
        <v>709</v>
      </c>
      <c r="Z477" s="90"/>
    </row>
    <row r="478" spans="10:26" ht="12.75">
      <c r="J478" s="71"/>
      <c r="K478" s="70"/>
      <c r="L478" s="198"/>
      <c r="M478" s="195"/>
      <c r="N478" s="195"/>
      <c r="O478" s="195"/>
      <c r="P478" s="195"/>
      <c r="Q478" s="195"/>
      <c r="R478" s="195"/>
      <c r="S478" s="195"/>
      <c r="T478" s="195"/>
      <c r="U478" s="10"/>
      <c r="V478" s="15"/>
      <c r="W478" s="15"/>
      <c r="X478" s="15"/>
      <c r="Y478" s="49"/>
      <c r="Z478" s="90"/>
    </row>
    <row r="479" spans="10:26" ht="38.25">
      <c r="J479" s="71"/>
      <c r="K479" s="92" t="s">
        <v>710</v>
      </c>
      <c r="L479" s="198">
        <f>SUM(L480:L489)</f>
        <v>50694</v>
      </c>
      <c r="M479" s="198">
        <f aca="true" t="shared" si="37" ref="M479:T479">SUM(M480:M489)</f>
        <v>0</v>
      </c>
      <c r="N479" s="198">
        <f t="shared" si="37"/>
        <v>0</v>
      </c>
      <c r="O479" s="198">
        <f t="shared" si="37"/>
        <v>0</v>
      </c>
      <c r="P479" s="198">
        <f t="shared" si="37"/>
        <v>0</v>
      </c>
      <c r="Q479" s="198">
        <f t="shared" si="37"/>
        <v>0</v>
      </c>
      <c r="R479" s="198">
        <f t="shared" si="37"/>
        <v>50694</v>
      </c>
      <c r="S479" s="198">
        <f t="shared" si="37"/>
        <v>0</v>
      </c>
      <c r="T479" s="198">
        <f t="shared" si="37"/>
        <v>0</v>
      </c>
      <c r="U479" s="10"/>
      <c r="V479" s="15"/>
      <c r="W479" s="15"/>
      <c r="X479" s="15"/>
      <c r="Y479" s="49"/>
      <c r="Z479" s="90"/>
    </row>
    <row r="480" spans="10:26" ht="51">
      <c r="J480" s="71"/>
      <c r="K480" s="92" t="s">
        <v>706</v>
      </c>
      <c r="L480" s="198"/>
      <c r="M480" s="195"/>
      <c r="N480" s="195"/>
      <c r="O480" s="195"/>
      <c r="P480" s="195"/>
      <c r="Q480" s="195"/>
      <c r="R480" s="195"/>
      <c r="S480" s="195"/>
      <c r="T480" s="195"/>
      <c r="U480" s="10"/>
      <c r="V480" s="15"/>
      <c r="W480" s="15"/>
      <c r="X480" s="15"/>
      <c r="Y480" s="49"/>
      <c r="Z480" s="90"/>
    </row>
    <row r="481" spans="10:26" ht="51">
      <c r="J481" s="71" t="s">
        <v>711</v>
      </c>
      <c r="K481" s="92" t="s">
        <v>712</v>
      </c>
      <c r="L481" s="198"/>
      <c r="M481" s="195"/>
      <c r="N481" s="195"/>
      <c r="O481" s="195"/>
      <c r="P481" s="195"/>
      <c r="Q481" s="195"/>
      <c r="R481" s="195"/>
      <c r="S481" s="195"/>
      <c r="T481" s="195"/>
      <c r="U481" s="10"/>
      <c r="V481" s="15"/>
      <c r="W481" s="15"/>
      <c r="X481" s="15"/>
      <c r="Y481" s="49"/>
      <c r="Z481" s="90"/>
    </row>
    <row r="482" spans="10:26" ht="229.5">
      <c r="J482" s="71"/>
      <c r="K482" s="92" t="s">
        <v>199</v>
      </c>
      <c r="L482" s="198">
        <v>15857.2</v>
      </c>
      <c r="M482" s="195">
        <v>0</v>
      </c>
      <c r="N482" s="195">
        <v>0</v>
      </c>
      <c r="O482" s="195">
        <v>0</v>
      </c>
      <c r="P482" s="195">
        <v>0</v>
      </c>
      <c r="Q482" s="195">
        <v>0</v>
      </c>
      <c r="R482" s="195">
        <f>L482+N482+P482</f>
        <v>15857.2</v>
      </c>
      <c r="S482" s="195">
        <f>M482+O482+Q482</f>
        <v>0</v>
      </c>
      <c r="T482" s="195">
        <v>0</v>
      </c>
      <c r="U482" s="10" t="s">
        <v>713</v>
      </c>
      <c r="V482" s="15"/>
      <c r="W482" s="15"/>
      <c r="X482" s="15"/>
      <c r="Y482" s="49" t="s">
        <v>713</v>
      </c>
      <c r="Z482" s="90"/>
    </row>
    <row r="483" spans="10:26" ht="12.75">
      <c r="J483" s="71"/>
      <c r="K483" s="70"/>
      <c r="L483" s="198"/>
      <c r="M483" s="195"/>
      <c r="N483" s="195"/>
      <c r="O483" s="195"/>
      <c r="P483" s="195"/>
      <c r="Q483" s="195"/>
      <c r="R483" s="195"/>
      <c r="S483" s="195"/>
      <c r="T483" s="195"/>
      <c r="U483" s="10"/>
      <c r="V483" s="15"/>
      <c r="W483" s="15"/>
      <c r="X483" s="15"/>
      <c r="Y483" s="49"/>
      <c r="Z483" s="90"/>
    </row>
    <row r="484" spans="10:26" ht="51">
      <c r="J484" s="71" t="s">
        <v>714</v>
      </c>
      <c r="K484" s="92" t="s">
        <v>715</v>
      </c>
      <c r="L484" s="198"/>
      <c r="M484" s="195"/>
      <c r="N484" s="195"/>
      <c r="O484" s="195"/>
      <c r="P484" s="195"/>
      <c r="Q484" s="195"/>
      <c r="R484" s="195"/>
      <c r="S484" s="195"/>
      <c r="T484" s="195"/>
      <c r="U484" s="10"/>
      <c r="V484" s="15"/>
      <c r="W484" s="15"/>
      <c r="X484" s="15"/>
      <c r="Y484" s="49"/>
      <c r="Z484" s="90"/>
    </row>
    <row r="485" spans="10:26" ht="242.25">
      <c r="J485" s="71"/>
      <c r="K485" s="92" t="s">
        <v>199</v>
      </c>
      <c r="L485" s="198">
        <v>20122.8</v>
      </c>
      <c r="M485" s="195">
        <v>0</v>
      </c>
      <c r="N485" s="195">
        <v>0</v>
      </c>
      <c r="O485" s="195">
        <v>0</v>
      </c>
      <c r="P485" s="195">
        <v>0</v>
      </c>
      <c r="Q485" s="195">
        <v>0</v>
      </c>
      <c r="R485" s="195">
        <f>L485+N485+P485</f>
        <v>20122.8</v>
      </c>
      <c r="S485" s="195">
        <f>M485+O485+Q485</f>
        <v>0</v>
      </c>
      <c r="T485" s="195">
        <v>0</v>
      </c>
      <c r="U485" s="10" t="s">
        <v>716</v>
      </c>
      <c r="V485" s="15"/>
      <c r="W485" s="15"/>
      <c r="X485" s="15"/>
      <c r="Y485" s="49" t="s">
        <v>716</v>
      </c>
      <c r="Z485" s="90"/>
    </row>
    <row r="486" spans="10:26" ht="12.75">
      <c r="J486" s="71"/>
      <c r="K486" s="70"/>
      <c r="L486" s="198"/>
      <c r="M486" s="195"/>
      <c r="N486" s="195"/>
      <c r="O486" s="195"/>
      <c r="P486" s="195"/>
      <c r="Q486" s="195"/>
      <c r="R486" s="195"/>
      <c r="S486" s="195"/>
      <c r="T486" s="195"/>
      <c r="U486" s="10"/>
      <c r="V486" s="15"/>
      <c r="W486" s="15"/>
      <c r="X486" s="15"/>
      <c r="Y486" s="49"/>
      <c r="Z486" s="90"/>
    </row>
    <row r="487" spans="10:26" ht="51">
      <c r="J487" s="71" t="s">
        <v>717</v>
      </c>
      <c r="K487" s="92" t="s">
        <v>718</v>
      </c>
      <c r="L487" s="198"/>
      <c r="M487" s="195"/>
      <c r="N487" s="195"/>
      <c r="O487" s="195"/>
      <c r="P487" s="195"/>
      <c r="Q487" s="195"/>
      <c r="R487" s="195"/>
      <c r="S487" s="195"/>
      <c r="T487" s="195"/>
      <c r="U487" s="10"/>
      <c r="V487" s="15"/>
      <c r="W487" s="15"/>
      <c r="X487" s="15"/>
      <c r="Y487" s="49"/>
      <c r="Z487" s="90"/>
    </row>
    <row r="488" spans="10:26" ht="242.25">
      <c r="J488" s="71"/>
      <c r="K488" s="92" t="s">
        <v>199</v>
      </c>
      <c r="L488" s="198">
        <v>14714</v>
      </c>
      <c r="M488" s="195">
        <v>0</v>
      </c>
      <c r="N488" s="195">
        <v>0</v>
      </c>
      <c r="O488" s="195">
        <v>0</v>
      </c>
      <c r="P488" s="195">
        <v>0</v>
      </c>
      <c r="Q488" s="195">
        <v>0</v>
      </c>
      <c r="R488" s="195">
        <f>L488+N488+P488</f>
        <v>14714</v>
      </c>
      <c r="S488" s="195">
        <f>M488+O488+Q488</f>
        <v>0</v>
      </c>
      <c r="T488" s="195">
        <v>0</v>
      </c>
      <c r="U488" s="10" t="s">
        <v>716</v>
      </c>
      <c r="V488" s="15"/>
      <c r="W488" s="15"/>
      <c r="X488" s="15"/>
      <c r="Y488" s="49" t="s">
        <v>716</v>
      </c>
      <c r="Z488" s="90"/>
    </row>
    <row r="489" spans="10:26" ht="12.75">
      <c r="J489" s="71"/>
      <c r="K489" s="70"/>
      <c r="L489" s="198"/>
      <c r="M489" s="195"/>
      <c r="N489" s="195"/>
      <c r="O489" s="195"/>
      <c r="P489" s="195"/>
      <c r="Q489" s="195"/>
      <c r="R489" s="195"/>
      <c r="S489" s="195"/>
      <c r="T489" s="195"/>
      <c r="U489" s="10"/>
      <c r="V489" s="15"/>
      <c r="W489" s="15"/>
      <c r="X489" s="15"/>
      <c r="Y489" s="49"/>
      <c r="Z489" s="90"/>
    </row>
    <row r="490" spans="10:26" ht="38.25">
      <c r="J490" s="71"/>
      <c r="K490" s="92" t="s">
        <v>719</v>
      </c>
      <c r="L490" s="198">
        <f>SUM(L492:L500)</f>
        <v>1779757.1</v>
      </c>
      <c r="M490" s="198">
        <f aca="true" t="shared" si="38" ref="M490:T490">SUM(M492:M500)</f>
        <v>109407.6</v>
      </c>
      <c r="N490" s="198">
        <f t="shared" si="38"/>
        <v>0</v>
      </c>
      <c r="O490" s="198">
        <f t="shared" si="38"/>
        <v>0</v>
      </c>
      <c r="P490" s="198">
        <f t="shared" si="38"/>
        <v>0</v>
      </c>
      <c r="Q490" s="198">
        <f t="shared" si="38"/>
        <v>0</v>
      </c>
      <c r="R490" s="198">
        <f t="shared" si="38"/>
        <v>1779757.1</v>
      </c>
      <c r="S490" s="198">
        <f t="shared" si="38"/>
        <v>109407.6</v>
      </c>
      <c r="T490" s="198">
        <f t="shared" si="38"/>
        <v>109407.6</v>
      </c>
      <c r="U490" s="10"/>
      <c r="V490" s="15"/>
      <c r="W490" s="15"/>
      <c r="X490" s="15"/>
      <c r="Y490" s="49"/>
      <c r="Z490" s="90"/>
    </row>
    <row r="491" spans="10:26" ht="25.5">
      <c r="J491" s="71"/>
      <c r="K491" s="92" t="s">
        <v>720</v>
      </c>
      <c r="L491" s="198"/>
      <c r="M491" s="195"/>
      <c r="N491" s="195"/>
      <c r="O491" s="195"/>
      <c r="P491" s="195"/>
      <c r="Q491" s="195"/>
      <c r="R491" s="195"/>
      <c r="S491" s="195"/>
      <c r="T491" s="195"/>
      <c r="U491" s="10"/>
      <c r="V491" s="15"/>
      <c r="W491" s="15"/>
      <c r="X491" s="15"/>
      <c r="Y491" s="49"/>
      <c r="Z491" s="90"/>
    </row>
    <row r="492" spans="10:26" ht="63.75">
      <c r="J492" s="71"/>
      <c r="K492" s="92" t="s">
        <v>721</v>
      </c>
      <c r="L492" s="198"/>
      <c r="M492" s="195"/>
      <c r="N492" s="195"/>
      <c r="O492" s="195"/>
      <c r="P492" s="195"/>
      <c r="Q492" s="195"/>
      <c r="R492" s="195"/>
      <c r="S492" s="195"/>
      <c r="T492" s="195"/>
      <c r="U492" s="10"/>
      <c r="V492" s="15"/>
      <c r="W492" s="15"/>
      <c r="X492" s="15"/>
      <c r="Y492" s="49"/>
      <c r="Z492" s="90"/>
    </row>
    <row r="493" spans="10:26" ht="63.75">
      <c r="J493" s="71" t="s">
        <v>722</v>
      </c>
      <c r="K493" s="92" t="s">
        <v>723</v>
      </c>
      <c r="L493" s="198"/>
      <c r="M493" s="195"/>
      <c r="N493" s="195"/>
      <c r="O493" s="195"/>
      <c r="P493" s="195"/>
      <c r="Q493" s="195"/>
      <c r="R493" s="195"/>
      <c r="S493" s="195"/>
      <c r="T493" s="195"/>
      <c r="U493" s="10"/>
      <c r="V493" s="15"/>
      <c r="W493" s="15"/>
      <c r="X493" s="15"/>
      <c r="Y493" s="49"/>
      <c r="Z493" s="90"/>
    </row>
    <row r="494" spans="10:26" ht="409.5">
      <c r="J494" s="71"/>
      <c r="K494" s="92" t="s">
        <v>280</v>
      </c>
      <c r="L494" s="198">
        <v>779757.1</v>
      </c>
      <c r="M494" s="195">
        <v>7164.6</v>
      </c>
      <c r="N494" s="195">
        <v>0</v>
      </c>
      <c r="O494" s="195">
        <v>0</v>
      </c>
      <c r="P494" s="195">
        <v>0</v>
      </c>
      <c r="Q494" s="195">
        <v>0</v>
      </c>
      <c r="R494" s="195">
        <f>L494+N494+P494</f>
        <v>779757.1</v>
      </c>
      <c r="S494" s="195">
        <f>M494+O494+Q494</f>
        <v>7164.6</v>
      </c>
      <c r="T494" s="195">
        <v>7164.6</v>
      </c>
      <c r="U494" s="10" t="s">
        <v>724</v>
      </c>
      <c r="V494" s="15"/>
      <c r="W494" s="15"/>
      <c r="X494" s="15"/>
      <c r="Y494" s="49" t="s">
        <v>724</v>
      </c>
      <c r="Z494" s="90"/>
    </row>
    <row r="495" spans="10:26" ht="12.75">
      <c r="J495" s="71"/>
      <c r="K495" s="70"/>
      <c r="L495" s="198"/>
      <c r="M495" s="195"/>
      <c r="N495" s="195"/>
      <c r="O495" s="195"/>
      <c r="P495" s="195"/>
      <c r="Q495" s="195"/>
      <c r="R495" s="195"/>
      <c r="S495" s="195"/>
      <c r="T495" s="195"/>
      <c r="U495" s="10"/>
      <c r="V495" s="15"/>
      <c r="W495" s="15"/>
      <c r="X495" s="15"/>
      <c r="Y495" s="49"/>
      <c r="Z495" s="90"/>
    </row>
    <row r="496" spans="10:26" ht="38.25">
      <c r="J496" s="71"/>
      <c r="K496" s="92" t="s">
        <v>725</v>
      </c>
      <c r="L496" s="198"/>
      <c r="M496" s="195"/>
      <c r="N496" s="195"/>
      <c r="O496" s="195"/>
      <c r="P496" s="195"/>
      <c r="Q496" s="195"/>
      <c r="R496" s="195"/>
      <c r="S496" s="195"/>
      <c r="T496" s="195"/>
      <c r="U496" s="10"/>
      <c r="V496" s="15"/>
      <c r="W496" s="15"/>
      <c r="X496" s="15"/>
      <c r="Y496" s="49"/>
      <c r="Z496" s="90"/>
    </row>
    <row r="497" spans="10:26" ht="51">
      <c r="J497" s="71"/>
      <c r="K497" s="92" t="s">
        <v>548</v>
      </c>
      <c r="L497" s="198"/>
      <c r="M497" s="195"/>
      <c r="N497" s="195"/>
      <c r="O497" s="195"/>
      <c r="P497" s="195"/>
      <c r="Q497" s="195"/>
      <c r="R497" s="195"/>
      <c r="S497" s="195"/>
      <c r="T497" s="195"/>
      <c r="U497" s="10"/>
      <c r="V497" s="15"/>
      <c r="W497" s="15"/>
      <c r="X497" s="15"/>
      <c r="Y497" s="49"/>
      <c r="Z497" s="90"/>
    </row>
    <row r="498" spans="10:26" ht="89.25">
      <c r="J498" s="71" t="s">
        <v>726</v>
      </c>
      <c r="K498" s="92" t="s">
        <v>727</v>
      </c>
      <c r="L498" s="198"/>
      <c r="M498" s="195"/>
      <c r="N498" s="195"/>
      <c r="O498" s="195"/>
      <c r="P498" s="195"/>
      <c r="Q498" s="195"/>
      <c r="R498" s="195"/>
      <c r="S498" s="195"/>
      <c r="T498" s="195"/>
      <c r="U498" s="10"/>
      <c r="V498" s="15"/>
      <c r="W498" s="15"/>
      <c r="X498" s="15"/>
      <c r="Y498" s="49"/>
      <c r="Z498" s="90"/>
    </row>
    <row r="499" spans="10:26" ht="409.5">
      <c r="J499" s="71"/>
      <c r="K499" s="92" t="s">
        <v>280</v>
      </c>
      <c r="L499" s="198">
        <v>1000000</v>
      </c>
      <c r="M499" s="195">
        <v>102243</v>
      </c>
      <c r="N499" s="195">
        <v>0</v>
      </c>
      <c r="O499" s="195">
        <v>0</v>
      </c>
      <c r="P499" s="195">
        <v>0</v>
      </c>
      <c r="Q499" s="195">
        <v>0</v>
      </c>
      <c r="R499" s="195">
        <f>L499+N499+P499</f>
        <v>1000000</v>
      </c>
      <c r="S499" s="195">
        <f>M499+O499+Q499</f>
        <v>102243</v>
      </c>
      <c r="T499" s="195">
        <v>102243</v>
      </c>
      <c r="U499" s="10" t="s">
        <v>728</v>
      </c>
      <c r="V499" s="15"/>
      <c r="W499" s="15"/>
      <c r="X499" s="15"/>
      <c r="Y499" s="49" t="s">
        <v>728</v>
      </c>
      <c r="Z499" s="90"/>
    </row>
    <row r="500" spans="10:26" ht="12.75">
      <c r="J500" s="71"/>
      <c r="K500" s="70"/>
      <c r="L500" s="198"/>
      <c r="M500" s="195"/>
      <c r="N500" s="195"/>
      <c r="O500" s="195"/>
      <c r="P500" s="195"/>
      <c r="Q500" s="195"/>
      <c r="R500" s="195"/>
      <c r="S500" s="195"/>
      <c r="T500" s="195"/>
      <c r="U500" s="10"/>
      <c r="V500" s="15"/>
      <c r="W500" s="15"/>
      <c r="X500" s="15"/>
      <c r="Y500" s="49"/>
      <c r="Z500" s="90"/>
    </row>
    <row r="501" spans="10:26" ht="51">
      <c r="J501" s="71"/>
      <c r="K501" s="92" t="s">
        <v>729</v>
      </c>
      <c r="L501" s="198">
        <f>SUM(L502:L597)</f>
        <v>7853516.399999999</v>
      </c>
      <c r="M501" s="198">
        <f aca="true" t="shared" si="39" ref="M501:T501">SUM(M502:M597)</f>
        <v>632194.1</v>
      </c>
      <c r="N501" s="198">
        <f t="shared" si="39"/>
        <v>0</v>
      </c>
      <c r="O501" s="198">
        <f t="shared" si="39"/>
        <v>0</v>
      </c>
      <c r="P501" s="198">
        <f t="shared" si="39"/>
        <v>0</v>
      </c>
      <c r="Q501" s="198">
        <f t="shared" si="39"/>
        <v>0</v>
      </c>
      <c r="R501" s="198">
        <f t="shared" si="39"/>
        <v>7853516.399999999</v>
      </c>
      <c r="S501" s="198">
        <f t="shared" si="39"/>
        <v>632194.1</v>
      </c>
      <c r="T501" s="198">
        <f t="shared" si="39"/>
        <v>571135.2</v>
      </c>
      <c r="U501" s="10"/>
      <c r="V501" s="15"/>
      <c r="W501" s="15"/>
      <c r="X501" s="15"/>
      <c r="Y501" s="49"/>
      <c r="Z501" s="90"/>
    </row>
    <row r="502" spans="10:26" ht="63.75">
      <c r="J502" s="71"/>
      <c r="K502" s="92" t="s">
        <v>315</v>
      </c>
      <c r="L502" s="198"/>
      <c r="M502" s="195"/>
      <c r="N502" s="195"/>
      <c r="O502" s="195"/>
      <c r="P502" s="195"/>
      <c r="Q502" s="195"/>
      <c r="R502" s="195"/>
      <c r="S502" s="195"/>
      <c r="T502" s="195"/>
      <c r="U502" s="10"/>
      <c r="V502" s="15"/>
      <c r="W502" s="15"/>
      <c r="X502" s="15"/>
      <c r="Y502" s="49"/>
      <c r="Z502" s="90"/>
    </row>
    <row r="503" spans="10:26" ht="102">
      <c r="J503" s="71" t="s">
        <v>730</v>
      </c>
      <c r="K503" s="92" t="s">
        <v>731</v>
      </c>
      <c r="L503" s="198"/>
      <c r="M503" s="195"/>
      <c r="N503" s="195"/>
      <c r="O503" s="195"/>
      <c r="P503" s="195"/>
      <c r="Q503" s="195"/>
      <c r="R503" s="195"/>
      <c r="S503" s="195"/>
      <c r="T503" s="195"/>
      <c r="U503" s="10"/>
      <c r="V503" s="15"/>
      <c r="W503" s="15"/>
      <c r="X503" s="15"/>
      <c r="Y503" s="49"/>
      <c r="Z503" s="90"/>
    </row>
    <row r="504" spans="10:26" ht="409.5">
      <c r="J504" s="71"/>
      <c r="K504" s="92" t="s">
        <v>231</v>
      </c>
      <c r="L504" s="198">
        <v>748962.3</v>
      </c>
      <c r="M504" s="195">
        <v>0</v>
      </c>
      <c r="N504" s="195">
        <v>0</v>
      </c>
      <c r="O504" s="195">
        <v>0</v>
      </c>
      <c r="P504" s="195">
        <v>0</v>
      </c>
      <c r="Q504" s="195">
        <v>0</v>
      </c>
      <c r="R504" s="195">
        <f>L504+N504+P504</f>
        <v>748962.3</v>
      </c>
      <c r="S504" s="195">
        <f>M504+O504+Q504</f>
        <v>0</v>
      </c>
      <c r="T504" s="195">
        <v>0</v>
      </c>
      <c r="U504" s="10" t="s">
        <v>732</v>
      </c>
      <c r="V504" s="15"/>
      <c r="W504" s="15"/>
      <c r="X504" s="15"/>
      <c r="Y504" s="49" t="s">
        <v>732</v>
      </c>
      <c r="Z504" s="90"/>
    </row>
    <row r="505" spans="10:26" ht="12.75">
      <c r="J505" s="71"/>
      <c r="K505" s="70"/>
      <c r="L505" s="198"/>
      <c r="M505" s="195"/>
      <c r="N505" s="195"/>
      <c r="O505" s="195"/>
      <c r="P505" s="195"/>
      <c r="Q505" s="195"/>
      <c r="R505" s="195"/>
      <c r="S505" s="195"/>
      <c r="T505" s="195"/>
      <c r="U505" s="10"/>
      <c r="V505" s="15"/>
      <c r="W505" s="15"/>
      <c r="X505" s="15"/>
      <c r="Y505" s="49"/>
      <c r="Z505" s="90"/>
    </row>
    <row r="506" spans="10:26" ht="140.25">
      <c r="J506" s="71" t="s">
        <v>733</v>
      </c>
      <c r="K506" s="92" t="s">
        <v>734</v>
      </c>
      <c r="L506" s="198"/>
      <c r="M506" s="195"/>
      <c r="N506" s="195"/>
      <c r="O506" s="195"/>
      <c r="P506" s="195"/>
      <c r="Q506" s="195"/>
      <c r="R506" s="195"/>
      <c r="S506" s="195"/>
      <c r="T506" s="195"/>
      <c r="U506" s="10"/>
      <c r="V506" s="15"/>
      <c r="W506" s="15"/>
      <c r="X506" s="15"/>
      <c r="Y506" s="49"/>
      <c r="Z506" s="90"/>
    </row>
    <row r="507" spans="10:26" ht="409.5">
      <c r="J507" s="71"/>
      <c r="K507" s="92" t="s">
        <v>231</v>
      </c>
      <c r="L507" s="198">
        <v>711759.2</v>
      </c>
      <c r="M507" s="195">
        <v>80557.2</v>
      </c>
      <c r="N507" s="195">
        <v>0</v>
      </c>
      <c r="O507" s="195">
        <v>0</v>
      </c>
      <c r="P507" s="195">
        <v>0</v>
      </c>
      <c r="Q507" s="195">
        <v>0</v>
      </c>
      <c r="R507" s="195">
        <f>L507+N507+P507</f>
        <v>711759.2</v>
      </c>
      <c r="S507" s="195">
        <f>M507+O507+Q507</f>
        <v>80557.2</v>
      </c>
      <c r="T507" s="195">
        <v>80557.2</v>
      </c>
      <c r="U507" s="10" t="s">
        <v>735</v>
      </c>
      <c r="V507" s="15"/>
      <c r="W507" s="15"/>
      <c r="X507" s="15"/>
      <c r="Y507" s="49" t="s">
        <v>735</v>
      </c>
      <c r="Z507" s="90"/>
    </row>
    <row r="508" spans="10:26" ht="12.75">
      <c r="J508" s="71"/>
      <c r="K508" s="70"/>
      <c r="L508" s="198"/>
      <c r="M508" s="195"/>
      <c r="N508" s="195"/>
      <c r="O508" s="195"/>
      <c r="P508" s="195"/>
      <c r="Q508" s="195"/>
      <c r="R508" s="195"/>
      <c r="S508" s="195"/>
      <c r="T508" s="195"/>
      <c r="U508" s="10"/>
      <c r="V508" s="15"/>
      <c r="W508" s="15"/>
      <c r="X508" s="15"/>
      <c r="Y508" s="49"/>
      <c r="Z508" s="90"/>
    </row>
    <row r="509" spans="10:26" ht="102">
      <c r="J509" s="71" t="s">
        <v>736</v>
      </c>
      <c r="K509" s="92" t="s">
        <v>737</v>
      </c>
      <c r="L509" s="198"/>
      <c r="M509" s="195"/>
      <c r="N509" s="195"/>
      <c r="O509" s="195"/>
      <c r="P509" s="195"/>
      <c r="Q509" s="195"/>
      <c r="R509" s="195"/>
      <c r="S509" s="195"/>
      <c r="T509" s="195"/>
      <c r="U509" s="10"/>
      <c r="V509" s="15"/>
      <c r="W509" s="15"/>
      <c r="X509" s="15"/>
      <c r="Y509" s="49"/>
      <c r="Z509" s="90"/>
    </row>
    <row r="510" spans="10:26" ht="409.5">
      <c r="J510" s="71"/>
      <c r="K510" s="92" t="s">
        <v>231</v>
      </c>
      <c r="L510" s="198">
        <v>926619.9</v>
      </c>
      <c r="M510" s="195">
        <v>70877.7</v>
      </c>
      <c r="N510" s="195">
        <v>0</v>
      </c>
      <c r="O510" s="195">
        <v>0</v>
      </c>
      <c r="P510" s="195">
        <v>0</v>
      </c>
      <c r="Q510" s="195">
        <v>0</v>
      </c>
      <c r="R510" s="195">
        <f>L510+N510+P510</f>
        <v>926619.9</v>
      </c>
      <c r="S510" s="195">
        <f>M510+O510+Q510</f>
        <v>70877.7</v>
      </c>
      <c r="T510" s="195">
        <v>70877.7</v>
      </c>
      <c r="U510" s="10" t="s">
        <v>738</v>
      </c>
      <c r="V510" s="15"/>
      <c r="W510" s="15"/>
      <c r="X510" s="15"/>
      <c r="Y510" s="49" t="s">
        <v>738</v>
      </c>
      <c r="Z510" s="90"/>
    </row>
    <row r="511" spans="10:26" ht="12.75">
      <c r="J511" s="71"/>
      <c r="K511" s="70"/>
      <c r="L511" s="198"/>
      <c r="M511" s="195"/>
      <c r="N511" s="195"/>
      <c r="O511" s="195"/>
      <c r="P511" s="195"/>
      <c r="Q511" s="195"/>
      <c r="R511" s="195"/>
      <c r="S511" s="195"/>
      <c r="T511" s="195"/>
      <c r="U511" s="10"/>
      <c r="V511" s="15"/>
      <c r="W511" s="15"/>
      <c r="X511" s="15"/>
      <c r="Y511" s="49"/>
      <c r="Z511" s="90"/>
    </row>
    <row r="512" spans="10:26" ht="63.75">
      <c r="J512" s="71"/>
      <c r="K512" s="92" t="s">
        <v>324</v>
      </c>
      <c r="L512" s="198"/>
      <c r="M512" s="195"/>
      <c r="N512" s="195"/>
      <c r="O512" s="195"/>
      <c r="P512" s="195"/>
      <c r="Q512" s="195"/>
      <c r="R512" s="195"/>
      <c r="S512" s="195"/>
      <c r="T512" s="195"/>
      <c r="U512" s="10"/>
      <c r="V512" s="15"/>
      <c r="W512" s="15"/>
      <c r="X512" s="15"/>
      <c r="Y512" s="49"/>
      <c r="Z512" s="90"/>
    </row>
    <row r="513" spans="10:26" ht="89.25">
      <c r="J513" s="71" t="s">
        <v>739</v>
      </c>
      <c r="K513" s="92" t="s">
        <v>740</v>
      </c>
      <c r="L513" s="198"/>
      <c r="M513" s="195"/>
      <c r="N513" s="195"/>
      <c r="O513" s="195"/>
      <c r="P513" s="195"/>
      <c r="Q513" s="195"/>
      <c r="R513" s="195"/>
      <c r="S513" s="195"/>
      <c r="T513" s="195"/>
      <c r="U513" s="10"/>
      <c r="V513" s="15"/>
      <c r="W513" s="15"/>
      <c r="X513" s="15"/>
      <c r="Y513" s="49"/>
      <c r="Z513" s="90"/>
    </row>
    <row r="514" spans="10:26" ht="76.5">
      <c r="J514" s="71"/>
      <c r="K514" s="92" t="s">
        <v>231</v>
      </c>
      <c r="L514" s="198">
        <v>54290</v>
      </c>
      <c r="M514" s="195">
        <v>0</v>
      </c>
      <c r="N514" s="195">
        <v>0</v>
      </c>
      <c r="O514" s="195">
        <v>0</v>
      </c>
      <c r="P514" s="195">
        <v>0</v>
      </c>
      <c r="Q514" s="195">
        <v>0</v>
      </c>
      <c r="R514" s="195">
        <f>L514+N514+P514</f>
        <v>54290</v>
      </c>
      <c r="S514" s="195">
        <f>M514+O514+Q514</f>
        <v>0</v>
      </c>
      <c r="T514" s="195">
        <v>0</v>
      </c>
      <c r="U514" s="10" t="s">
        <v>515</v>
      </c>
      <c r="V514" s="15"/>
      <c r="W514" s="15"/>
      <c r="X514" s="15"/>
      <c r="Y514" s="49" t="s">
        <v>515</v>
      </c>
      <c r="Z514" s="90"/>
    </row>
    <row r="515" spans="10:26" ht="12.75">
      <c r="J515" s="71"/>
      <c r="K515" s="70"/>
      <c r="L515" s="198"/>
      <c r="M515" s="195"/>
      <c r="N515" s="195"/>
      <c r="O515" s="195"/>
      <c r="P515" s="195"/>
      <c r="Q515" s="195"/>
      <c r="R515" s="195"/>
      <c r="S515" s="195"/>
      <c r="T515" s="195"/>
      <c r="U515" s="10"/>
      <c r="V515" s="15"/>
      <c r="W515" s="15"/>
      <c r="X515" s="15"/>
      <c r="Y515" s="49"/>
      <c r="Z515" s="90"/>
    </row>
    <row r="516" spans="10:26" ht="102">
      <c r="J516" s="71" t="s">
        <v>741</v>
      </c>
      <c r="K516" s="92" t="s">
        <v>742</v>
      </c>
      <c r="L516" s="198"/>
      <c r="M516" s="195"/>
      <c r="N516" s="195"/>
      <c r="O516" s="195"/>
      <c r="P516" s="195"/>
      <c r="Q516" s="195"/>
      <c r="R516" s="195"/>
      <c r="S516" s="195"/>
      <c r="T516" s="195"/>
      <c r="U516" s="10"/>
      <c r="V516" s="15"/>
      <c r="W516" s="15"/>
      <c r="X516" s="15"/>
      <c r="Y516" s="49"/>
      <c r="Z516" s="90"/>
    </row>
    <row r="517" spans="10:26" ht="76.5">
      <c r="J517" s="71"/>
      <c r="K517" s="92" t="s">
        <v>231</v>
      </c>
      <c r="L517" s="198">
        <v>43967.3</v>
      </c>
      <c r="M517" s="195">
        <v>0</v>
      </c>
      <c r="N517" s="195">
        <v>0</v>
      </c>
      <c r="O517" s="195">
        <v>0</v>
      </c>
      <c r="P517" s="195">
        <v>0</v>
      </c>
      <c r="Q517" s="195">
        <v>0</v>
      </c>
      <c r="R517" s="195">
        <f>L517+N517+P517</f>
        <v>43967.3</v>
      </c>
      <c r="S517" s="195">
        <f>M517+O517+Q517</f>
        <v>0</v>
      </c>
      <c r="T517" s="195">
        <v>0</v>
      </c>
      <c r="U517" s="10" t="s">
        <v>515</v>
      </c>
      <c r="V517" s="15"/>
      <c r="W517" s="15"/>
      <c r="X517" s="15"/>
      <c r="Y517" s="49" t="s">
        <v>515</v>
      </c>
      <c r="Z517" s="90"/>
    </row>
    <row r="518" spans="10:26" ht="12.75">
      <c r="J518" s="71"/>
      <c r="K518" s="70"/>
      <c r="L518" s="198"/>
      <c r="M518" s="195"/>
      <c r="N518" s="195"/>
      <c r="O518" s="195"/>
      <c r="P518" s="195"/>
      <c r="Q518" s="195"/>
      <c r="R518" s="195"/>
      <c r="S518" s="195"/>
      <c r="T518" s="195"/>
      <c r="U518" s="10"/>
      <c r="V518" s="15"/>
      <c r="W518" s="15"/>
      <c r="X518" s="15"/>
      <c r="Y518" s="49"/>
      <c r="Z518" s="90"/>
    </row>
    <row r="519" spans="10:26" ht="89.25">
      <c r="J519" s="71" t="s">
        <v>743</v>
      </c>
      <c r="K519" s="92" t="s">
        <v>744</v>
      </c>
      <c r="L519" s="198"/>
      <c r="M519" s="195"/>
      <c r="N519" s="195"/>
      <c r="O519" s="195"/>
      <c r="P519" s="195"/>
      <c r="Q519" s="195"/>
      <c r="R519" s="195"/>
      <c r="S519" s="195"/>
      <c r="T519" s="195"/>
      <c r="U519" s="10"/>
      <c r="V519" s="15"/>
      <c r="W519" s="15"/>
      <c r="X519" s="15"/>
      <c r="Y519" s="49"/>
      <c r="Z519" s="90"/>
    </row>
    <row r="520" spans="10:26" ht="76.5">
      <c r="J520" s="71"/>
      <c r="K520" s="92" t="s">
        <v>231</v>
      </c>
      <c r="L520" s="198">
        <v>50510</v>
      </c>
      <c r="M520" s="195">
        <v>0</v>
      </c>
      <c r="N520" s="195">
        <v>0</v>
      </c>
      <c r="O520" s="195">
        <v>0</v>
      </c>
      <c r="P520" s="195">
        <v>0</v>
      </c>
      <c r="Q520" s="195">
        <v>0</v>
      </c>
      <c r="R520" s="195">
        <f>L520+N520+P520</f>
        <v>50510</v>
      </c>
      <c r="S520" s="195">
        <f>M520+O520+Q520</f>
        <v>0</v>
      </c>
      <c r="T520" s="195">
        <v>0</v>
      </c>
      <c r="U520" s="10" t="s">
        <v>515</v>
      </c>
      <c r="V520" s="15"/>
      <c r="W520" s="15"/>
      <c r="X520" s="15"/>
      <c r="Y520" s="49" t="s">
        <v>515</v>
      </c>
      <c r="Z520" s="90"/>
    </row>
    <row r="521" spans="10:26" ht="12.75">
      <c r="J521" s="71"/>
      <c r="K521" s="70"/>
      <c r="L521" s="198"/>
      <c r="M521" s="195"/>
      <c r="N521" s="195"/>
      <c r="O521" s="195"/>
      <c r="P521" s="195"/>
      <c r="Q521" s="195"/>
      <c r="R521" s="195"/>
      <c r="S521" s="195"/>
      <c r="T521" s="195"/>
      <c r="U521" s="10"/>
      <c r="V521" s="15"/>
      <c r="W521" s="15"/>
      <c r="X521" s="15"/>
      <c r="Y521" s="49"/>
      <c r="Z521" s="90"/>
    </row>
    <row r="522" spans="10:26" ht="89.25">
      <c r="J522" s="71" t="s">
        <v>745</v>
      </c>
      <c r="K522" s="92" t="s">
        <v>746</v>
      </c>
      <c r="L522" s="198"/>
      <c r="M522" s="195"/>
      <c r="N522" s="195"/>
      <c r="O522" s="195"/>
      <c r="P522" s="195"/>
      <c r="Q522" s="195"/>
      <c r="R522" s="195"/>
      <c r="S522" s="195"/>
      <c r="T522" s="195"/>
      <c r="U522" s="10"/>
      <c r="V522" s="15"/>
      <c r="W522" s="15"/>
      <c r="X522" s="15"/>
      <c r="Y522" s="49"/>
      <c r="Z522" s="90"/>
    </row>
    <row r="523" spans="10:26" ht="76.5">
      <c r="J523" s="71"/>
      <c r="K523" s="92" t="s">
        <v>231</v>
      </c>
      <c r="L523" s="198">
        <v>44763.7</v>
      </c>
      <c r="M523" s="195">
        <v>0</v>
      </c>
      <c r="N523" s="195">
        <v>0</v>
      </c>
      <c r="O523" s="195">
        <v>0</v>
      </c>
      <c r="P523" s="195">
        <v>0</v>
      </c>
      <c r="Q523" s="195">
        <v>0</v>
      </c>
      <c r="R523" s="195">
        <f>L523+N523+P523</f>
        <v>44763.7</v>
      </c>
      <c r="S523" s="195">
        <f>M523+O523+Q523</f>
        <v>0</v>
      </c>
      <c r="T523" s="195">
        <v>0</v>
      </c>
      <c r="U523" s="10" t="s">
        <v>515</v>
      </c>
      <c r="V523" s="15"/>
      <c r="W523" s="15"/>
      <c r="X523" s="15"/>
      <c r="Y523" s="49" t="s">
        <v>515</v>
      </c>
      <c r="Z523" s="90"/>
    </row>
    <row r="524" spans="10:26" ht="12.75">
      <c r="J524" s="71"/>
      <c r="K524" s="70"/>
      <c r="L524" s="198"/>
      <c r="M524" s="195"/>
      <c r="N524" s="195"/>
      <c r="O524" s="195"/>
      <c r="P524" s="195"/>
      <c r="Q524" s="195"/>
      <c r="R524" s="195"/>
      <c r="S524" s="195"/>
      <c r="T524" s="195"/>
      <c r="U524" s="10"/>
      <c r="V524" s="15"/>
      <c r="W524" s="15"/>
      <c r="X524" s="15"/>
      <c r="Y524" s="49"/>
      <c r="Z524" s="90"/>
    </row>
    <row r="525" spans="10:26" ht="89.25">
      <c r="J525" s="71" t="s">
        <v>747</v>
      </c>
      <c r="K525" s="92" t="s">
        <v>748</v>
      </c>
      <c r="L525" s="198"/>
      <c r="M525" s="195"/>
      <c r="N525" s="195"/>
      <c r="O525" s="195"/>
      <c r="P525" s="195"/>
      <c r="Q525" s="195"/>
      <c r="R525" s="195"/>
      <c r="S525" s="195"/>
      <c r="T525" s="195"/>
      <c r="U525" s="10"/>
      <c r="V525" s="15"/>
      <c r="W525" s="15"/>
      <c r="X525" s="15"/>
      <c r="Y525" s="49"/>
      <c r="Z525" s="90"/>
    </row>
    <row r="526" spans="10:26" ht="76.5">
      <c r="J526" s="71"/>
      <c r="K526" s="92" t="s">
        <v>318</v>
      </c>
      <c r="L526" s="198">
        <v>10000</v>
      </c>
      <c r="M526" s="195">
        <v>0</v>
      </c>
      <c r="N526" s="195">
        <v>0</v>
      </c>
      <c r="O526" s="195">
        <v>0</v>
      </c>
      <c r="P526" s="195">
        <v>0</v>
      </c>
      <c r="Q526" s="195">
        <v>0</v>
      </c>
      <c r="R526" s="195">
        <f>L526+N526+P526</f>
        <v>10000</v>
      </c>
      <c r="S526" s="195">
        <f>M526+O526+Q526</f>
        <v>0</v>
      </c>
      <c r="T526" s="195">
        <v>0</v>
      </c>
      <c r="U526" s="10" t="s">
        <v>515</v>
      </c>
      <c r="V526" s="15"/>
      <c r="W526" s="15"/>
      <c r="X526" s="15"/>
      <c r="Y526" s="49" t="s">
        <v>515</v>
      </c>
      <c r="Z526" s="90"/>
    </row>
    <row r="527" spans="10:26" ht="12.75">
      <c r="J527" s="71"/>
      <c r="K527" s="70"/>
      <c r="L527" s="198"/>
      <c r="M527" s="195"/>
      <c r="N527" s="195"/>
      <c r="O527" s="195"/>
      <c r="P527" s="195"/>
      <c r="Q527" s="195"/>
      <c r="R527" s="195"/>
      <c r="S527" s="195"/>
      <c r="T527" s="195"/>
      <c r="U527" s="10"/>
      <c r="V527" s="15"/>
      <c r="W527" s="15"/>
      <c r="X527" s="15"/>
      <c r="Y527" s="49"/>
      <c r="Z527" s="90"/>
    </row>
    <row r="528" spans="10:26" ht="51">
      <c r="J528" s="71" t="s">
        <v>749</v>
      </c>
      <c r="K528" s="92" t="s">
        <v>750</v>
      </c>
      <c r="L528" s="198"/>
      <c r="M528" s="195"/>
      <c r="N528" s="195"/>
      <c r="O528" s="195"/>
      <c r="P528" s="195"/>
      <c r="Q528" s="195"/>
      <c r="R528" s="195"/>
      <c r="S528" s="195"/>
      <c r="T528" s="195"/>
      <c r="U528" s="10"/>
      <c r="V528" s="15"/>
      <c r="W528" s="15"/>
      <c r="X528" s="15"/>
      <c r="Y528" s="49"/>
      <c r="Z528" s="90"/>
    </row>
    <row r="529" spans="10:26" ht="127.5">
      <c r="J529" s="71"/>
      <c r="K529" s="92" t="s">
        <v>199</v>
      </c>
      <c r="L529" s="198">
        <v>1120.5</v>
      </c>
      <c r="M529" s="195">
        <v>0</v>
      </c>
      <c r="N529" s="195">
        <v>0</v>
      </c>
      <c r="O529" s="195">
        <v>0</v>
      </c>
      <c r="P529" s="195">
        <v>0</v>
      </c>
      <c r="Q529" s="195">
        <v>0</v>
      </c>
      <c r="R529" s="195">
        <f>L529+N529+P529</f>
        <v>1120.5</v>
      </c>
      <c r="S529" s="195">
        <f>M529+O529+Q529</f>
        <v>0</v>
      </c>
      <c r="T529" s="195">
        <v>0</v>
      </c>
      <c r="U529" s="10" t="s">
        <v>751</v>
      </c>
      <c r="V529" s="15"/>
      <c r="W529" s="15"/>
      <c r="X529" s="15"/>
      <c r="Y529" s="49" t="s">
        <v>751</v>
      </c>
      <c r="Z529" s="90"/>
    </row>
    <row r="530" spans="10:26" ht="12.75">
      <c r="J530" s="71"/>
      <c r="K530" s="70"/>
      <c r="L530" s="198"/>
      <c r="M530" s="195"/>
      <c r="N530" s="195"/>
      <c r="O530" s="195"/>
      <c r="P530" s="195"/>
      <c r="Q530" s="195"/>
      <c r="R530" s="195"/>
      <c r="S530" s="195"/>
      <c r="T530" s="195"/>
      <c r="U530" s="10"/>
      <c r="V530" s="15"/>
      <c r="W530" s="15"/>
      <c r="X530" s="15"/>
      <c r="Y530" s="49"/>
      <c r="Z530" s="90"/>
    </row>
    <row r="531" spans="10:26" ht="63.75">
      <c r="J531" s="71"/>
      <c r="K531" s="92" t="s">
        <v>752</v>
      </c>
      <c r="L531" s="198"/>
      <c r="M531" s="195"/>
      <c r="N531" s="195"/>
      <c r="O531" s="195"/>
      <c r="P531" s="195"/>
      <c r="Q531" s="195"/>
      <c r="R531" s="195"/>
      <c r="S531" s="195"/>
      <c r="T531" s="195"/>
      <c r="U531" s="10"/>
      <c r="V531" s="15"/>
      <c r="W531" s="15"/>
      <c r="X531" s="15"/>
      <c r="Y531" s="49"/>
      <c r="Z531" s="90"/>
    </row>
    <row r="532" spans="10:26" ht="102">
      <c r="J532" s="71" t="s">
        <v>753</v>
      </c>
      <c r="K532" s="92" t="s">
        <v>754</v>
      </c>
      <c r="L532" s="198"/>
      <c r="M532" s="195"/>
      <c r="N532" s="195"/>
      <c r="O532" s="195"/>
      <c r="P532" s="195"/>
      <c r="Q532" s="195"/>
      <c r="R532" s="195"/>
      <c r="S532" s="195"/>
      <c r="T532" s="195"/>
      <c r="U532" s="10"/>
      <c r="V532" s="15"/>
      <c r="W532" s="15"/>
      <c r="X532" s="15"/>
      <c r="Y532" s="49"/>
      <c r="Z532" s="90"/>
    </row>
    <row r="533" spans="10:26" ht="76.5">
      <c r="J533" s="71"/>
      <c r="K533" s="92" t="s">
        <v>231</v>
      </c>
      <c r="L533" s="198">
        <v>10000</v>
      </c>
      <c r="M533" s="195">
        <v>0</v>
      </c>
      <c r="N533" s="195">
        <v>0</v>
      </c>
      <c r="O533" s="195">
        <v>0</v>
      </c>
      <c r="P533" s="195">
        <v>0</v>
      </c>
      <c r="Q533" s="195">
        <v>0</v>
      </c>
      <c r="R533" s="195">
        <f>L533+N533+P533</f>
        <v>10000</v>
      </c>
      <c r="S533" s="195">
        <f>M533+O533+Q533</f>
        <v>0</v>
      </c>
      <c r="T533" s="195">
        <v>0</v>
      </c>
      <c r="U533" s="10" t="s">
        <v>755</v>
      </c>
      <c r="V533" s="15"/>
      <c r="W533" s="15"/>
      <c r="X533" s="15"/>
      <c r="Y533" s="49" t="s">
        <v>755</v>
      </c>
      <c r="Z533" s="90"/>
    </row>
    <row r="534" spans="10:26" ht="12.75">
      <c r="J534" s="71"/>
      <c r="K534" s="70"/>
      <c r="L534" s="198"/>
      <c r="M534" s="195"/>
      <c r="N534" s="195"/>
      <c r="O534" s="195"/>
      <c r="P534" s="195"/>
      <c r="Q534" s="195"/>
      <c r="R534" s="195"/>
      <c r="S534" s="195"/>
      <c r="T534" s="195"/>
      <c r="U534" s="10"/>
      <c r="V534" s="15"/>
      <c r="W534" s="15"/>
      <c r="X534" s="15"/>
      <c r="Y534" s="49"/>
      <c r="Z534" s="90"/>
    </row>
    <row r="535" spans="10:26" ht="51">
      <c r="J535" s="71"/>
      <c r="K535" s="92" t="s">
        <v>548</v>
      </c>
      <c r="L535" s="198"/>
      <c r="M535" s="195"/>
      <c r="N535" s="195"/>
      <c r="O535" s="195"/>
      <c r="P535" s="195"/>
      <c r="Q535" s="195"/>
      <c r="R535" s="195"/>
      <c r="S535" s="195"/>
      <c r="T535" s="195"/>
      <c r="U535" s="10"/>
      <c r="V535" s="15"/>
      <c r="W535" s="15"/>
      <c r="X535" s="15"/>
      <c r="Y535" s="49"/>
      <c r="Z535" s="90"/>
    </row>
    <row r="536" spans="10:26" ht="114.75">
      <c r="J536" s="71" t="s">
        <v>756</v>
      </c>
      <c r="K536" s="92" t="s">
        <v>757</v>
      </c>
      <c r="L536" s="198"/>
      <c r="M536" s="195"/>
      <c r="N536" s="195"/>
      <c r="O536" s="195"/>
      <c r="P536" s="195"/>
      <c r="Q536" s="195"/>
      <c r="R536" s="195"/>
      <c r="S536" s="195"/>
      <c r="T536" s="195"/>
      <c r="U536" s="10"/>
      <c r="V536" s="15"/>
      <c r="W536" s="15"/>
      <c r="X536" s="15"/>
      <c r="Y536" s="49"/>
      <c r="Z536" s="90"/>
    </row>
    <row r="537" spans="10:26" ht="318.75">
      <c r="J537" s="71"/>
      <c r="K537" s="92" t="s">
        <v>231</v>
      </c>
      <c r="L537" s="198">
        <v>197766.5</v>
      </c>
      <c r="M537" s="195">
        <v>0</v>
      </c>
      <c r="N537" s="195">
        <v>0</v>
      </c>
      <c r="O537" s="195">
        <v>0</v>
      </c>
      <c r="P537" s="195">
        <v>0</v>
      </c>
      <c r="Q537" s="195">
        <v>0</v>
      </c>
      <c r="R537" s="195">
        <f>L537+N537+P537</f>
        <v>197766.5</v>
      </c>
      <c r="S537" s="195">
        <f>M537+O537+Q537</f>
        <v>0</v>
      </c>
      <c r="T537" s="195">
        <v>0</v>
      </c>
      <c r="U537" s="10" t="s">
        <v>758</v>
      </c>
      <c r="V537" s="15"/>
      <c r="W537" s="15"/>
      <c r="X537" s="15"/>
      <c r="Y537" s="49" t="s">
        <v>758</v>
      </c>
      <c r="Z537" s="90"/>
    </row>
    <row r="538" spans="10:26" ht="12.75">
      <c r="J538" s="71"/>
      <c r="K538" s="70"/>
      <c r="L538" s="198"/>
      <c r="M538" s="195"/>
      <c r="N538" s="195"/>
      <c r="O538" s="195"/>
      <c r="P538" s="195"/>
      <c r="Q538" s="195"/>
      <c r="R538" s="195"/>
      <c r="S538" s="195"/>
      <c r="T538" s="195"/>
      <c r="U538" s="10"/>
      <c r="V538" s="15"/>
      <c r="W538" s="15"/>
      <c r="X538" s="15"/>
      <c r="Y538" s="49"/>
      <c r="Z538" s="90"/>
    </row>
    <row r="539" spans="10:26" ht="63.75">
      <c r="J539" s="71"/>
      <c r="K539" s="92" t="s">
        <v>512</v>
      </c>
      <c r="L539" s="198"/>
      <c r="M539" s="195"/>
      <c r="N539" s="195"/>
      <c r="O539" s="195"/>
      <c r="P539" s="195"/>
      <c r="Q539" s="195"/>
      <c r="R539" s="195"/>
      <c r="S539" s="195"/>
      <c r="T539" s="195"/>
      <c r="U539" s="10"/>
      <c r="V539" s="15"/>
      <c r="W539" s="15"/>
      <c r="X539" s="15"/>
      <c r="Y539" s="49"/>
      <c r="Z539" s="90"/>
    </row>
    <row r="540" spans="10:26" ht="102">
      <c r="J540" s="71" t="s">
        <v>759</v>
      </c>
      <c r="K540" s="92" t="s">
        <v>760</v>
      </c>
      <c r="L540" s="198"/>
      <c r="M540" s="195"/>
      <c r="N540" s="195"/>
      <c r="O540" s="195"/>
      <c r="P540" s="195"/>
      <c r="Q540" s="195"/>
      <c r="R540" s="195"/>
      <c r="S540" s="195"/>
      <c r="T540" s="195"/>
      <c r="U540" s="10"/>
      <c r="V540" s="15"/>
      <c r="W540" s="15"/>
      <c r="X540" s="15"/>
      <c r="Y540" s="49"/>
      <c r="Z540" s="90"/>
    </row>
    <row r="541" spans="10:26" ht="12.75">
      <c r="J541" s="71"/>
      <c r="K541" s="92" t="s">
        <v>231</v>
      </c>
      <c r="L541" s="198">
        <v>292827</v>
      </c>
      <c r="M541" s="195">
        <v>0</v>
      </c>
      <c r="N541" s="195">
        <v>0</v>
      </c>
      <c r="O541" s="195">
        <v>0</v>
      </c>
      <c r="P541" s="195">
        <v>0</v>
      </c>
      <c r="Q541" s="195">
        <v>0</v>
      </c>
      <c r="R541" s="195">
        <f>L541+N541+P541</f>
        <v>292827</v>
      </c>
      <c r="S541" s="195">
        <f>M541+O541+Q541</f>
        <v>0</v>
      </c>
      <c r="T541" s="195">
        <v>0</v>
      </c>
      <c r="U541" s="10" t="s">
        <v>351</v>
      </c>
      <c r="V541" s="15"/>
      <c r="W541" s="15"/>
      <c r="X541" s="15"/>
      <c r="Y541" s="49" t="s">
        <v>351</v>
      </c>
      <c r="Z541" s="90"/>
    </row>
    <row r="542" spans="10:26" ht="12.75">
      <c r="J542" s="71"/>
      <c r="K542" s="70"/>
      <c r="L542" s="198"/>
      <c r="M542" s="195"/>
      <c r="N542" s="195"/>
      <c r="O542" s="195"/>
      <c r="P542" s="195"/>
      <c r="Q542" s="195"/>
      <c r="R542" s="195"/>
      <c r="S542" s="195"/>
      <c r="T542" s="195"/>
      <c r="U542" s="10"/>
      <c r="V542" s="15"/>
      <c r="W542" s="15"/>
      <c r="X542" s="15"/>
      <c r="Y542" s="49"/>
      <c r="Z542" s="90"/>
    </row>
    <row r="543" spans="10:26" ht="51">
      <c r="J543" s="71"/>
      <c r="K543" s="92" t="s">
        <v>706</v>
      </c>
      <c r="L543" s="198"/>
      <c r="M543" s="195"/>
      <c r="N543" s="195"/>
      <c r="O543" s="195"/>
      <c r="P543" s="195"/>
      <c r="Q543" s="195"/>
      <c r="R543" s="195"/>
      <c r="S543" s="195"/>
      <c r="T543" s="195"/>
      <c r="U543" s="10"/>
      <c r="V543" s="15"/>
      <c r="W543" s="15"/>
      <c r="X543" s="15"/>
      <c r="Y543" s="49"/>
      <c r="Z543" s="90"/>
    </row>
    <row r="544" spans="10:26" ht="102">
      <c r="J544" s="71" t="s">
        <v>761</v>
      </c>
      <c r="K544" s="92" t="s">
        <v>762</v>
      </c>
      <c r="L544" s="198"/>
      <c r="M544" s="195"/>
      <c r="N544" s="195"/>
      <c r="O544" s="195"/>
      <c r="P544" s="195"/>
      <c r="Q544" s="195"/>
      <c r="R544" s="195"/>
      <c r="S544" s="195"/>
      <c r="T544" s="195"/>
      <c r="U544" s="10"/>
      <c r="V544" s="15"/>
      <c r="W544" s="15"/>
      <c r="X544" s="15"/>
      <c r="Y544" s="49"/>
      <c r="Z544" s="90"/>
    </row>
    <row r="545" spans="10:26" ht="409.5">
      <c r="J545" s="71"/>
      <c r="K545" s="92" t="s">
        <v>318</v>
      </c>
      <c r="L545" s="198">
        <v>795343.2</v>
      </c>
      <c r="M545" s="195">
        <v>0</v>
      </c>
      <c r="N545" s="195">
        <v>0</v>
      </c>
      <c r="O545" s="195">
        <v>0</v>
      </c>
      <c r="P545" s="195">
        <v>0</v>
      </c>
      <c r="Q545" s="195">
        <v>0</v>
      </c>
      <c r="R545" s="195">
        <f>L545+N545+P545</f>
        <v>795343.2</v>
      </c>
      <c r="S545" s="195">
        <f>M545+O545+Q545</f>
        <v>0</v>
      </c>
      <c r="T545" s="195">
        <v>0</v>
      </c>
      <c r="U545" s="10" t="s">
        <v>763</v>
      </c>
      <c r="V545" s="15"/>
      <c r="W545" s="15"/>
      <c r="X545" s="15"/>
      <c r="Y545" s="49" t="s">
        <v>763</v>
      </c>
      <c r="Z545" s="90"/>
    </row>
    <row r="546" spans="10:26" ht="12.75">
      <c r="J546" s="71"/>
      <c r="K546" s="70"/>
      <c r="L546" s="198"/>
      <c r="M546" s="195"/>
      <c r="N546" s="195"/>
      <c r="O546" s="195"/>
      <c r="P546" s="195"/>
      <c r="Q546" s="195"/>
      <c r="R546" s="195"/>
      <c r="S546" s="195"/>
      <c r="T546" s="195"/>
      <c r="U546" s="10"/>
      <c r="V546" s="15"/>
      <c r="W546" s="15"/>
      <c r="X546" s="15"/>
      <c r="Y546" s="49"/>
      <c r="Z546" s="90"/>
    </row>
    <row r="547" spans="10:26" ht="102">
      <c r="J547" s="71" t="s">
        <v>764</v>
      </c>
      <c r="K547" s="92" t="s">
        <v>765</v>
      </c>
      <c r="L547" s="198"/>
      <c r="M547" s="195"/>
      <c r="N547" s="195"/>
      <c r="O547" s="195"/>
      <c r="P547" s="195"/>
      <c r="Q547" s="195"/>
      <c r="R547" s="195"/>
      <c r="S547" s="195"/>
      <c r="T547" s="195"/>
      <c r="U547" s="10"/>
      <c r="V547" s="15"/>
      <c r="W547" s="15"/>
      <c r="X547" s="15"/>
      <c r="Y547" s="49"/>
      <c r="Z547" s="90"/>
    </row>
    <row r="548" spans="10:26" ht="140.25">
      <c r="J548" s="71"/>
      <c r="K548" s="92" t="s">
        <v>318</v>
      </c>
      <c r="L548" s="198">
        <v>819226.8</v>
      </c>
      <c r="M548" s="195">
        <v>240246.5</v>
      </c>
      <c r="N548" s="195">
        <v>0</v>
      </c>
      <c r="O548" s="195">
        <v>0</v>
      </c>
      <c r="P548" s="195">
        <v>0</v>
      </c>
      <c r="Q548" s="195">
        <v>0</v>
      </c>
      <c r="R548" s="195">
        <f>L548+N548+P548</f>
        <v>819226.8</v>
      </c>
      <c r="S548" s="195">
        <f>M548+O548+Q548</f>
        <v>240246.5</v>
      </c>
      <c r="T548" s="195">
        <v>179737.1</v>
      </c>
      <c r="U548" s="10" t="s">
        <v>766</v>
      </c>
      <c r="V548" s="15"/>
      <c r="W548" s="15"/>
      <c r="X548" s="15"/>
      <c r="Y548" s="49" t="s">
        <v>766</v>
      </c>
      <c r="Z548" s="90"/>
    </row>
    <row r="549" spans="10:26" ht="12.75">
      <c r="J549" s="71"/>
      <c r="K549" s="70"/>
      <c r="L549" s="198"/>
      <c r="M549" s="195"/>
      <c r="N549" s="195"/>
      <c r="O549" s="195"/>
      <c r="P549" s="195"/>
      <c r="Q549" s="195"/>
      <c r="R549" s="195"/>
      <c r="S549" s="195"/>
      <c r="T549" s="195"/>
      <c r="U549" s="10"/>
      <c r="V549" s="15"/>
      <c r="W549" s="15"/>
      <c r="X549" s="15"/>
      <c r="Y549" s="49"/>
      <c r="Z549" s="90"/>
    </row>
    <row r="550" spans="10:26" ht="38.25">
      <c r="J550" s="71"/>
      <c r="K550" s="92" t="s">
        <v>767</v>
      </c>
      <c r="L550" s="198"/>
      <c r="M550" s="195"/>
      <c r="N550" s="195"/>
      <c r="O550" s="195"/>
      <c r="P550" s="195"/>
      <c r="Q550" s="195"/>
      <c r="R550" s="195"/>
      <c r="S550" s="195"/>
      <c r="T550" s="195"/>
      <c r="U550" s="10"/>
      <c r="V550" s="15"/>
      <c r="W550" s="15"/>
      <c r="X550" s="15"/>
      <c r="Y550" s="49"/>
      <c r="Z550" s="90"/>
    </row>
    <row r="551" spans="10:26" ht="102">
      <c r="J551" s="71" t="s">
        <v>768</v>
      </c>
      <c r="K551" s="92" t="s">
        <v>769</v>
      </c>
      <c r="L551" s="198"/>
      <c r="M551" s="195"/>
      <c r="N551" s="195"/>
      <c r="O551" s="195"/>
      <c r="P551" s="195"/>
      <c r="Q551" s="195"/>
      <c r="R551" s="195"/>
      <c r="S551" s="195"/>
      <c r="T551" s="195"/>
      <c r="U551" s="10"/>
      <c r="V551" s="15"/>
      <c r="W551" s="15"/>
      <c r="X551" s="15"/>
      <c r="Y551" s="49"/>
      <c r="Z551" s="90"/>
    </row>
    <row r="552" spans="10:26" ht="409.5">
      <c r="J552" s="71"/>
      <c r="K552" s="92" t="s">
        <v>231</v>
      </c>
      <c r="L552" s="198">
        <v>278859.5</v>
      </c>
      <c r="M552" s="195">
        <v>50706.6</v>
      </c>
      <c r="N552" s="195">
        <v>0</v>
      </c>
      <c r="O552" s="195">
        <v>0</v>
      </c>
      <c r="P552" s="195">
        <v>0</v>
      </c>
      <c r="Q552" s="195">
        <v>0</v>
      </c>
      <c r="R552" s="195">
        <f>L552+N552+P552</f>
        <v>278859.5</v>
      </c>
      <c r="S552" s="195">
        <f>M552+O552+Q552</f>
        <v>50706.6</v>
      </c>
      <c r="T552" s="195">
        <v>50706.6</v>
      </c>
      <c r="U552" s="10" t="s">
        <v>770</v>
      </c>
      <c r="V552" s="15"/>
      <c r="W552" s="15"/>
      <c r="X552" s="15"/>
      <c r="Y552" s="49" t="s">
        <v>770</v>
      </c>
      <c r="Z552" s="90"/>
    </row>
    <row r="553" spans="10:26" ht="12.75">
      <c r="J553" s="71"/>
      <c r="K553" s="70"/>
      <c r="L553" s="198"/>
      <c r="M553" s="195"/>
      <c r="N553" s="195"/>
      <c r="O553" s="195"/>
      <c r="P553" s="195"/>
      <c r="Q553" s="195"/>
      <c r="R553" s="195"/>
      <c r="S553" s="195"/>
      <c r="T553" s="195"/>
      <c r="U553" s="10"/>
      <c r="V553" s="15"/>
      <c r="W553" s="15"/>
      <c r="X553" s="15"/>
      <c r="Y553" s="49"/>
      <c r="Z553" s="90"/>
    </row>
    <row r="554" spans="10:26" ht="89.25">
      <c r="J554" s="71" t="s">
        <v>771</v>
      </c>
      <c r="K554" s="92" t="s">
        <v>772</v>
      </c>
      <c r="L554" s="198"/>
      <c r="M554" s="195"/>
      <c r="N554" s="195"/>
      <c r="O554" s="195"/>
      <c r="P554" s="195"/>
      <c r="Q554" s="195"/>
      <c r="R554" s="195"/>
      <c r="S554" s="195"/>
      <c r="T554" s="195"/>
      <c r="U554" s="10"/>
      <c r="V554" s="15"/>
      <c r="W554" s="15"/>
      <c r="X554" s="15"/>
      <c r="Y554" s="49"/>
      <c r="Z554" s="90"/>
    </row>
    <row r="555" spans="10:26" ht="409.5">
      <c r="J555" s="71"/>
      <c r="K555" s="92" t="s">
        <v>280</v>
      </c>
      <c r="L555" s="198">
        <v>87432</v>
      </c>
      <c r="M555" s="195">
        <v>15023.7</v>
      </c>
      <c r="N555" s="195">
        <v>0</v>
      </c>
      <c r="O555" s="195">
        <v>0</v>
      </c>
      <c r="P555" s="195">
        <v>0</v>
      </c>
      <c r="Q555" s="195">
        <v>0</v>
      </c>
      <c r="R555" s="195">
        <f>L555+N555+P555</f>
        <v>87432</v>
      </c>
      <c r="S555" s="195">
        <f>M555+O555+Q555</f>
        <v>15023.7</v>
      </c>
      <c r="T555" s="195">
        <v>14474.2</v>
      </c>
      <c r="U555" s="10" t="s">
        <v>773</v>
      </c>
      <c r="V555" s="15"/>
      <c r="W555" s="15"/>
      <c r="X555" s="15"/>
      <c r="Y555" s="49" t="s">
        <v>773</v>
      </c>
      <c r="Z555" s="90"/>
    </row>
    <row r="556" spans="10:26" ht="12.75">
      <c r="J556" s="71"/>
      <c r="K556" s="70"/>
      <c r="L556" s="198"/>
      <c r="M556" s="195"/>
      <c r="N556" s="195"/>
      <c r="O556" s="195"/>
      <c r="P556" s="195"/>
      <c r="Q556" s="195"/>
      <c r="R556" s="195"/>
      <c r="S556" s="195"/>
      <c r="T556" s="195"/>
      <c r="U556" s="10"/>
      <c r="V556" s="15"/>
      <c r="W556" s="15"/>
      <c r="X556" s="15"/>
      <c r="Y556" s="49"/>
      <c r="Z556" s="90"/>
    </row>
    <row r="557" spans="10:26" ht="76.5">
      <c r="J557" s="71"/>
      <c r="K557" s="92" t="s">
        <v>632</v>
      </c>
      <c r="L557" s="198"/>
      <c r="M557" s="195"/>
      <c r="N557" s="195"/>
      <c r="O557" s="195"/>
      <c r="P557" s="195"/>
      <c r="Q557" s="195"/>
      <c r="R557" s="195"/>
      <c r="S557" s="195"/>
      <c r="T557" s="195"/>
      <c r="U557" s="10"/>
      <c r="V557" s="15"/>
      <c r="W557" s="15"/>
      <c r="X557" s="15"/>
      <c r="Y557" s="49"/>
      <c r="Z557" s="90"/>
    </row>
    <row r="558" spans="10:26" ht="76.5">
      <c r="J558" s="71" t="s">
        <v>774</v>
      </c>
      <c r="K558" s="92" t="s">
        <v>775</v>
      </c>
      <c r="L558" s="198"/>
      <c r="M558" s="195"/>
      <c r="N558" s="195"/>
      <c r="O558" s="195"/>
      <c r="P558" s="195"/>
      <c r="Q558" s="195"/>
      <c r="R558" s="195"/>
      <c r="S558" s="195"/>
      <c r="T558" s="195"/>
      <c r="U558" s="10"/>
      <c r="V558" s="15"/>
      <c r="W558" s="15"/>
      <c r="X558" s="15"/>
      <c r="Y558" s="49"/>
      <c r="Z558" s="90"/>
    </row>
    <row r="559" spans="10:26" ht="409.5">
      <c r="J559" s="71"/>
      <c r="K559" s="92" t="s">
        <v>280</v>
      </c>
      <c r="L559" s="198">
        <v>1000000</v>
      </c>
      <c r="M559" s="195">
        <v>36063</v>
      </c>
      <c r="N559" s="195">
        <v>0</v>
      </c>
      <c r="O559" s="195">
        <v>0</v>
      </c>
      <c r="P559" s="195">
        <v>0</v>
      </c>
      <c r="Q559" s="195">
        <v>0</v>
      </c>
      <c r="R559" s="195">
        <f>L559+N559+P559</f>
        <v>1000000</v>
      </c>
      <c r="S559" s="195">
        <f>M559+O559+Q559</f>
        <v>36063</v>
      </c>
      <c r="T559" s="195">
        <v>36063</v>
      </c>
      <c r="U559" s="10" t="s">
        <v>776</v>
      </c>
      <c r="V559" s="15"/>
      <c r="W559" s="15"/>
      <c r="X559" s="15"/>
      <c r="Y559" s="49" t="s">
        <v>776</v>
      </c>
      <c r="Z559" s="90"/>
    </row>
    <row r="560" spans="10:26" ht="12.75">
      <c r="J560" s="71"/>
      <c r="K560" s="70"/>
      <c r="L560" s="198"/>
      <c r="M560" s="195"/>
      <c r="N560" s="195"/>
      <c r="O560" s="195"/>
      <c r="P560" s="195"/>
      <c r="Q560" s="195"/>
      <c r="R560" s="195"/>
      <c r="S560" s="195"/>
      <c r="T560" s="195"/>
      <c r="U560" s="10"/>
      <c r="V560" s="15"/>
      <c r="W560" s="15"/>
      <c r="X560" s="15"/>
      <c r="Y560" s="49"/>
      <c r="Z560" s="90"/>
    </row>
    <row r="561" spans="10:26" ht="63.75">
      <c r="J561" s="71"/>
      <c r="K561" s="92" t="s">
        <v>331</v>
      </c>
      <c r="L561" s="198"/>
      <c r="M561" s="195"/>
      <c r="N561" s="195"/>
      <c r="O561" s="195"/>
      <c r="P561" s="195"/>
      <c r="Q561" s="195"/>
      <c r="R561" s="195"/>
      <c r="S561" s="195"/>
      <c r="T561" s="195"/>
      <c r="U561" s="10"/>
      <c r="V561" s="15"/>
      <c r="W561" s="15"/>
      <c r="X561" s="15"/>
      <c r="Y561" s="49"/>
      <c r="Z561" s="90"/>
    </row>
    <row r="562" spans="10:26" ht="51">
      <c r="J562" s="71" t="s">
        <v>777</v>
      </c>
      <c r="K562" s="92" t="s">
        <v>778</v>
      </c>
      <c r="L562" s="198"/>
      <c r="M562" s="195"/>
      <c r="N562" s="195"/>
      <c r="O562" s="195"/>
      <c r="P562" s="195"/>
      <c r="Q562" s="195"/>
      <c r="R562" s="195"/>
      <c r="S562" s="195"/>
      <c r="T562" s="195"/>
      <c r="U562" s="10"/>
      <c r="V562" s="15"/>
      <c r="W562" s="15"/>
      <c r="X562" s="15"/>
      <c r="Y562" s="49"/>
      <c r="Z562" s="90"/>
    </row>
    <row r="563" spans="10:26" ht="216.75">
      <c r="J563" s="71"/>
      <c r="K563" s="92" t="s">
        <v>231</v>
      </c>
      <c r="L563" s="198">
        <v>15141.2</v>
      </c>
      <c r="M563" s="195">
        <v>0</v>
      </c>
      <c r="N563" s="195">
        <v>0</v>
      </c>
      <c r="O563" s="195">
        <v>0</v>
      </c>
      <c r="P563" s="195">
        <v>0</v>
      </c>
      <c r="Q563" s="195">
        <v>0</v>
      </c>
      <c r="R563" s="195">
        <f>L563+N563+P563</f>
        <v>15141.2</v>
      </c>
      <c r="S563" s="195">
        <f>M563+O563+Q563</f>
        <v>0</v>
      </c>
      <c r="T563" s="195">
        <v>0</v>
      </c>
      <c r="U563" s="10" t="s">
        <v>779</v>
      </c>
      <c r="V563" s="15"/>
      <c r="W563" s="15"/>
      <c r="X563" s="15"/>
      <c r="Y563" s="49" t="s">
        <v>779</v>
      </c>
      <c r="Z563" s="90"/>
    </row>
    <row r="564" spans="10:26" ht="12.75">
      <c r="J564" s="71"/>
      <c r="K564" s="70"/>
      <c r="L564" s="198"/>
      <c r="M564" s="195"/>
      <c r="N564" s="195"/>
      <c r="O564" s="195"/>
      <c r="P564" s="195"/>
      <c r="Q564" s="195"/>
      <c r="R564" s="195"/>
      <c r="S564" s="195"/>
      <c r="T564" s="195"/>
      <c r="U564" s="10"/>
      <c r="V564" s="15"/>
      <c r="W564" s="15"/>
      <c r="X564" s="15"/>
      <c r="Y564" s="49"/>
      <c r="Z564" s="90"/>
    </row>
    <row r="565" spans="10:26" ht="140.25">
      <c r="J565" s="71" t="s">
        <v>780</v>
      </c>
      <c r="K565" s="92" t="s">
        <v>781</v>
      </c>
      <c r="L565" s="198"/>
      <c r="M565" s="195"/>
      <c r="N565" s="195"/>
      <c r="O565" s="195"/>
      <c r="P565" s="195"/>
      <c r="Q565" s="195"/>
      <c r="R565" s="195"/>
      <c r="S565" s="195"/>
      <c r="T565" s="195"/>
      <c r="U565" s="10"/>
      <c r="V565" s="15"/>
      <c r="W565" s="15"/>
      <c r="X565" s="15"/>
      <c r="Y565" s="49"/>
      <c r="Z565" s="90"/>
    </row>
    <row r="566" spans="10:26" ht="165.75">
      <c r="J566" s="71"/>
      <c r="K566" s="92" t="s">
        <v>318</v>
      </c>
      <c r="L566" s="198">
        <v>1000</v>
      </c>
      <c r="M566" s="195">
        <v>0</v>
      </c>
      <c r="N566" s="195">
        <v>0</v>
      </c>
      <c r="O566" s="195">
        <v>0</v>
      </c>
      <c r="P566" s="195">
        <v>0</v>
      </c>
      <c r="Q566" s="195">
        <v>0</v>
      </c>
      <c r="R566" s="195">
        <f>L566+N566+P566</f>
        <v>1000</v>
      </c>
      <c r="S566" s="195">
        <f>M566+O566+Q566</f>
        <v>0</v>
      </c>
      <c r="T566" s="195">
        <v>0</v>
      </c>
      <c r="U566" s="10" t="s">
        <v>782</v>
      </c>
      <c r="V566" s="15"/>
      <c r="W566" s="15"/>
      <c r="X566" s="15"/>
      <c r="Y566" s="49" t="s">
        <v>782</v>
      </c>
      <c r="Z566" s="90"/>
    </row>
    <row r="567" spans="10:26" ht="12.75">
      <c r="J567" s="71"/>
      <c r="K567" s="70"/>
      <c r="L567" s="198"/>
      <c r="M567" s="195"/>
      <c r="N567" s="195"/>
      <c r="O567" s="195"/>
      <c r="P567" s="195"/>
      <c r="Q567" s="195"/>
      <c r="R567" s="195"/>
      <c r="S567" s="195"/>
      <c r="T567" s="195"/>
      <c r="U567" s="10"/>
      <c r="V567" s="15"/>
      <c r="W567" s="15"/>
      <c r="X567" s="15"/>
      <c r="Y567" s="49"/>
      <c r="Z567" s="90"/>
    </row>
    <row r="568" spans="10:26" ht="127.5">
      <c r="J568" s="71" t="s">
        <v>783</v>
      </c>
      <c r="K568" s="92" t="s">
        <v>784</v>
      </c>
      <c r="L568" s="198"/>
      <c r="M568" s="195"/>
      <c r="N568" s="195"/>
      <c r="O568" s="195"/>
      <c r="P568" s="195"/>
      <c r="Q568" s="195"/>
      <c r="R568" s="195"/>
      <c r="S568" s="195"/>
      <c r="T568" s="195"/>
      <c r="U568" s="10"/>
      <c r="V568" s="15"/>
      <c r="W568" s="15"/>
      <c r="X568" s="15"/>
      <c r="Y568" s="49"/>
      <c r="Z568" s="90"/>
    </row>
    <row r="569" spans="10:26" ht="409.5">
      <c r="J569" s="71"/>
      <c r="K569" s="92" t="s">
        <v>231</v>
      </c>
      <c r="L569" s="198">
        <v>343957.5</v>
      </c>
      <c r="M569" s="195">
        <v>26494.6</v>
      </c>
      <c r="N569" s="195">
        <v>0</v>
      </c>
      <c r="O569" s="195">
        <v>0</v>
      </c>
      <c r="P569" s="195">
        <v>0</v>
      </c>
      <c r="Q569" s="195">
        <v>0</v>
      </c>
      <c r="R569" s="195">
        <f>L569+N569+P569</f>
        <v>343957.5</v>
      </c>
      <c r="S569" s="195">
        <f>M569+O569+Q569</f>
        <v>26494.6</v>
      </c>
      <c r="T569" s="195">
        <v>26494.6</v>
      </c>
      <c r="U569" s="10" t="s">
        <v>785</v>
      </c>
      <c r="V569" s="15"/>
      <c r="W569" s="15"/>
      <c r="X569" s="15"/>
      <c r="Y569" s="49" t="s">
        <v>785</v>
      </c>
      <c r="Z569" s="90"/>
    </row>
    <row r="570" spans="10:26" ht="12.75">
      <c r="J570" s="71"/>
      <c r="K570" s="70"/>
      <c r="L570" s="198"/>
      <c r="M570" s="195"/>
      <c r="N570" s="195"/>
      <c r="O570" s="195"/>
      <c r="P570" s="195"/>
      <c r="Q570" s="195"/>
      <c r="R570" s="195"/>
      <c r="S570" s="195"/>
      <c r="T570" s="195"/>
      <c r="U570" s="10"/>
      <c r="V570" s="15"/>
      <c r="W570" s="15"/>
      <c r="X570" s="15"/>
      <c r="Y570" s="49"/>
      <c r="Z570" s="90"/>
    </row>
    <row r="571" spans="10:26" ht="76.5">
      <c r="J571" s="71"/>
      <c r="K571" s="92" t="s">
        <v>665</v>
      </c>
      <c r="L571" s="198"/>
      <c r="M571" s="195"/>
      <c r="N571" s="195"/>
      <c r="O571" s="195"/>
      <c r="P571" s="195"/>
      <c r="Q571" s="195"/>
      <c r="R571" s="195"/>
      <c r="S571" s="195"/>
      <c r="T571" s="195"/>
      <c r="U571" s="10"/>
      <c r="V571" s="15"/>
      <c r="W571" s="15"/>
      <c r="X571" s="15"/>
      <c r="Y571" s="49"/>
      <c r="Z571" s="90"/>
    </row>
    <row r="572" spans="10:26" ht="89.25">
      <c r="J572" s="71" t="s">
        <v>786</v>
      </c>
      <c r="K572" s="92" t="s">
        <v>787</v>
      </c>
      <c r="L572" s="198"/>
      <c r="M572" s="195"/>
      <c r="N572" s="195"/>
      <c r="O572" s="195"/>
      <c r="P572" s="195"/>
      <c r="Q572" s="195"/>
      <c r="R572" s="195"/>
      <c r="S572" s="195"/>
      <c r="T572" s="195"/>
      <c r="U572" s="10"/>
      <c r="V572" s="15"/>
      <c r="W572" s="15"/>
      <c r="X572" s="15"/>
      <c r="Y572" s="49"/>
      <c r="Z572" s="90"/>
    </row>
    <row r="573" spans="10:26" ht="76.5">
      <c r="J573" s="71"/>
      <c r="K573" s="92" t="s">
        <v>231</v>
      </c>
      <c r="L573" s="198">
        <v>9000</v>
      </c>
      <c r="M573" s="195">
        <v>0</v>
      </c>
      <c r="N573" s="195">
        <v>0</v>
      </c>
      <c r="O573" s="195">
        <v>0</v>
      </c>
      <c r="P573" s="195">
        <v>0</v>
      </c>
      <c r="Q573" s="195">
        <v>0</v>
      </c>
      <c r="R573" s="195">
        <f>L573+N573+P573</f>
        <v>9000</v>
      </c>
      <c r="S573" s="195">
        <f>M573+O573+Q573</f>
        <v>0</v>
      </c>
      <c r="T573" s="195">
        <v>0</v>
      </c>
      <c r="U573" s="10" t="s">
        <v>515</v>
      </c>
      <c r="V573" s="15"/>
      <c r="W573" s="15"/>
      <c r="X573" s="15"/>
      <c r="Y573" s="49" t="s">
        <v>515</v>
      </c>
      <c r="Z573" s="90"/>
    </row>
    <row r="574" spans="10:26" ht="12.75">
      <c r="J574" s="71"/>
      <c r="K574" s="70"/>
      <c r="L574" s="198"/>
      <c r="M574" s="195"/>
      <c r="N574" s="195"/>
      <c r="O574" s="195"/>
      <c r="P574" s="195"/>
      <c r="Q574" s="195"/>
      <c r="R574" s="195"/>
      <c r="S574" s="195"/>
      <c r="T574" s="195"/>
      <c r="U574" s="10"/>
      <c r="V574" s="15"/>
      <c r="W574" s="15"/>
      <c r="X574" s="15"/>
      <c r="Y574" s="49"/>
      <c r="Z574" s="90"/>
    </row>
    <row r="575" spans="10:26" ht="89.25">
      <c r="J575" s="71" t="s">
        <v>788</v>
      </c>
      <c r="K575" s="92" t="s">
        <v>789</v>
      </c>
      <c r="L575" s="198"/>
      <c r="M575" s="195"/>
      <c r="N575" s="195"/>
      <c r="O575" s="195"/>
      <c r="P575" s="195"/>
      <c r="Q575" s="195"/>
      <c r="R575" s="195"/>
      <c r="S575" s="195"/>
      <c r="T575" s="195"/>
      <c r="U575" s="10"/>
      <c r="V575" s="15"/>
      <c r="W575" s="15"/>
      <c r="X575" s="15"/>
      <c r="Y575" s="49"/>
      <c r="Z575" s="90"/>
    </row>
    <row r="576" spans="10:26" ht="76.5">
      <c r="J576" s="71"/>
      <c r="K576" s="92" t="s">
        <v>231</v>
      </c>
      <c r="L576" s="198">
        <v>10000</v>
      </c>
      <c r="M576" s="195">
        <v>0</v>
      </c>
      <c r="N576" s="195">
        <v>0</v>
      </c>
      <c r="O576" s="195">
        <v>0</v>
      </c>
      <c r="P576" s="195">
        <v>0</v>
      </c>
      <c r="Q576" s="195">
        <v>0</v>
      </c>
      <c r="R576" s="195">
        <f>L576+N576+P576</f>
        <v>10000</v>
      </c>
      <c r="S576" s="195">
        <f>M576+O576+Q576</f>
        <v>0</v>
      </c>
      <c r="T576" s="195">
        <v>0</v>
      </c>
      <c r="U576" s="10" t="s">
        <v>515</v>
      </c>
      <c r="V576" s="15"/>
      <c r="W576" s="15"/>
      <c r="X576" s="15"/>
      <c r="Y576" s="49" t="s">
        <v>515</v>
      </c>
      <c r="Z576" s="90"/>
    </row>
    <row r="577" spans="10:26" ht="12.75">
      <c r="J577" s="71"/>
      <c r="K577" s="70"/>
      <c r="L577" s="198"/>
      <c r="M577" s="195"/>
      <c r="N577" s="195"/>
      <c r="O577" s="195"/>
      <c r="P577" s="195"/>
      <c r="Q577" s="195"/>
      <c r="R577" s="195"/>
      <c r="S577" s="195"/>
      <c r="T577" s="195"/>
      <c r="U577" s="10"/>
      <c r="V577" s="15"/>
      <c r="W577" s="15"/>
      <c r="X577" s="15"/>
      <c r="Y577" s="49"/>
      <c r="Z577" s="90"/>
    </row>
    <row r="578" spans="10:26" ht="89.25">
      <c r="J578" s="71" t="s">
        <v>790</v>
      </c>
      <c r="K578" s="92" t="s">
        <v>791</v>
      </c>
      <c r="L578" s="198"/>
      <c r="M578" s="195"/>
      <c r="N578" s="195"/>
      <c r="O578" s="195"/>
      <c r="P578" s="195"/>
      <c r="Q578" s="195"/>
      <c r="R578" s="195"/>
      <c r="S578" s="195"/>
      <c r="T578" s="195"/>
      <c r="U578" s="10"/>
      <c r="V578" s="15"/>
      <c r="W578" s="15"/>
      <c r="X578" s="15"/>
      <c r="Y578" s="49"/>
      <c r="Z578" s="90"/>
    </row>
    <row r="579" spans="10:26" ht="76.5">
      <c r="J579" s="71"/>
      <c r="K579" s="92" t="s">
        <v>196</v>
      </c>
      <c r="L579" s="198">
        <v>10000</v>
      </c>
      <c r="M579" s="195">
        <v>0</v>
      </c>
      <c r="N579" s="195">
        <v>0</v>
      </c>
      <c r="O579" s="195">
        <v>0</v>
      </c>
      <c r="P579" s="195">
        <v>0</v>
      </c>
      <c r="Q579" s="195">
        <v>0</v>
      </c>
      <c r="R579" s="195">
        <f>L579+N579+P579</f>
        <v>10000</v>
      </c>
      <c r="S579" s="195">
        <f>M579+O579+Q579</f>
        <v>0</v>
      </c>
      <c r="T579" s="195">
        <v>0</v>
      </c>
      <c r="U579" s="10" t="s">
        <v>515</v>
      </c>
      <c r="V579" s="15"/>
      <c r="W579" s="15"/>
      <c r="X579" s="15"/>
      <c r="Y579" s="49" t="s">
        <v>515</v>
      </c>
      <c r="Z579" s="90"/>
    </row>
    <row r="580" spans="10:26" ht="12.75">
      <c r="J580" s="71"/>
      <c r="K580" s="70"/>
      <c r="L580" s="198"/>
      <c r="M580" s="195"/>
      <c r="N580" s="195"/>
      <c r="O580" s="195"/>
      <c r="P580" s="195"/>
      <c r="Q580" s="195"/>
      <c r="R580" s="195"/>
      <c r="S580" s="195"/>
      <c r="T580" s="195"/>
      <c r="U580" s="10"/>
      <c r="V580" s="15"/>
      <c r="W580" s="15"/>
      <c r="X580" s="15"/>
      <c r="Y580" s="49"/>
      <c r="Z580" s="90"/>
    </row>
    <row r="581" spans="10:26" ht="89.25">
      <c r="J581" s="71" t="s">
        <v>792</v>
      </c>
      <c r="K581" s="92" t="s">
        <v>793</v>
      </c>
      <c r="L581" s="198"/>
      <c r="M581" s="195"/>
      <c r="N581" s="195"/>
      <c r="O581" s="195"/>
      <c r="P581" s="195"/>
      <c r="Q581" s="195"/>
      <c r="R581" s="195"/>
      <c r="S581" s="195"/>
      <c r="T581" s="195"/>
      <c r="U581" s="10"/>
      <c r="V581" s="15"/>
      <c r="W581" s="15"/>
      <c r="X581" s="15"/>
      <c r="Y581" s="49"/>
      <c r="Z581" s="90"/>
    </row>
    <row r="582" spans="10:26" ht="76.5">
      <c r="J582" s="71"/>
      <c r="K582" s="92" t="s">
        <v>231</v>
      </c>
      <c r="L582" s="198">
        <v>10000</v>
      </c>
      <c r="M582" s="195">
        <v>0</v>
      </c>
      <c r="N582" s="195">
        <v>0</v>
      </c>
      <c r="O582" s="195">
        <v>0</v>
      </c>
      <c r="P582" s="195">
        <v>0</v>
      </c>
      <c r="Q582" s="195">
        <v>0</v>
      </c>
      <c r="R582" s="195">
        <f>L582+N582+P582</f>
        <v>10000</v>
      </c>
      <c r="S582" s="195">
        <f>M582+O582+Q582</f>
        <v>0</v>
      </c>
      <c r="T582" s="195">
        <v>0</v>
      </c>
      <c r="U582" s="10" t="s">
        <v>515</v>
      </c>
      <c r="V582" s="15"/>
      <c r="W582" s="15"/>
      <c r="X582" s="15"/>
      <c r="Y582" s="49" t="s">
        <v>515</v>
      </c>
      <c r="Z582" s="90"/>
    </row>
    <row r="583" spans="10:26" ht="12.75">
      <c r="J583" s="71"/>
      <c r="K583" s="70"/>
      <c r="L583" s="198"/>
      <c r="M583" s="195"/>
      <c r="N583" s="195"/>
      <c r="O583" s="195"/>
      <c r="P583" s="195"/>
      <c r="Q583" s="195"/>
      <c r="R583" s="195"/>
      <c r="S583" s="195"/>
      <c r="T583" s="195"/>
      <c r="U583" s="10"/>
      <c r="V583" s="15"/>
      <c r="W583" s="15"/>
      <c r="X583" s="15"/>
      <c r="Y583" s="49"/>
      <c r="Z583" s="90"/>
    </row>
    <row r="584" spans="10:26" ht="89.25">
      <c r="J584" s="71" t="s">
        <v>794</v>
      </c>
      <c r="K584" s="92" t="s">
        <v>795</v>
      </c>
      <c r="L584" s="198"/>
      <c r="M584" s="195"/>
      <c r="N584" s="195"/>
      <c r="O584" s="195"/>
      <c r="P584" s="195"/>
      <c r="Q584" s="195"/>
      <c r="R584" s="195"/>
      <c r="S584" s="195"/>
      <c r="T584" s="195"/>
      <c r="U584" s="10"/>
      <c r="V584" s="15"/>
      <c r="W584" s="15"/>
      <c r="X584" s="15"/>
      <c r="Y584" s="49"/>
      <c r="Z584" s="90"/>
    </row>
    <row r="585" spans="10:26" ht="153">
      <c r="J585" s="71"/>
      <c r="K585" s="92" t="s">
        <v>231</v>
      </c>
      <c r="L585" s="198">
        <v>373617.5</v>
      </c>
      <c r="M585" s="195">
        <v>25714.3</v>
      </c>
      <c r="N585" s="195">
        <v>0</v>
      </c>
      <c r="O585" s="195">
        <v>0</v>
      </c>
      <c r="P585" s="195">
        <v>0</v>
      </c>
      <c r="Q585" s="195">
        <v>0</v>
      </c>
      <c r="R585" s="195">
        <f>L585+N585+P585</f>
        <v>373617.5</v>
      </c>
      <c r="S585" s="195">
        <f>M585+O585+Q585</f>
        <v>25714.3</v>
      </c>
      <c r="T585" s="195">
        <v>25714.3</v>
      </c>
      <c r="U585" s="10" t="s">
        <v>796</v>
      </c>
      <c r="V585" s="15"/>
      <c r="W585" s="15"/>
      <c r="X585" s="15"/>
      <c r="Y585" s="49" t="s">
        <v>796</v>
      </c>
      <c r="Z585" s="90"/>
    </row>
    <row r="586" spans="10:26" ht="12.75">
      <c r="J586" s="71"/>
      <c r="K586" s="70"/>
      <c r="L586" s="198"/>
      <c r="M586" s="195"/>
      <c r="N586" s="195"/>
      <c r="O586" s="195"/>
      <c r="P586" s="195"/>
      <c r="Q586" s="195"/>
      <c r="R586" s="195"/>
      <c r="S586" s="195"/>
      <c r="T586" s="195"/>
      <c r="U586" s="10"/>
      <c r="V586" s="15"/>
      <c r="W586" s="15"/>
      <c r="X586" s="15"/>
      <c r="Y586" s="49"/>
      <c r="Z586" s="90"/>
    </row>
    <row r="587" spans="10:26" ht="51">
      <c r="J587" s="71" t="s">
        <v>797</v>
      </c>
      <c r="K587" s="92" t="s">
        <v>798</v>
      </c>
      <c r="L587" s="198"/>
      <c r="M587" s="195"/>
      <c r="N587" s="195"/>
      <c r="O587" s="195"/>
      <c r="P587" s="195"/>
      <c r="Q587" s="195"/>
      <c r="R587" s="195"/>
      <c r="S587" s="195"/>
      <c r="T587" s="195"/>
      <c r="U587" s="10"/>
      <c r="V587" s="15"/>
      <c r="W587" s="15"/>
      <c r="X587" s="15"/>
      <c r="Y587" s="49"/>
      <c r="Z587" s="90"/>
    </row>
    <row r="588" spans="10:26" ht="153">
      <c r="J588" s="71"/>
      <c r="K588" s="92" t="s">
        <v>231</v>
      </c>
      <c r="L588" s="198">
        <v>205538.7</v>
      </c>
      <c r="M588" s="195">
        <v>12000</v>
      </c>
      <c r="N588" s="195">
        <v>0</v>
      </c>
      <c r="O588" s="195">
        <v>0</v>
      </c>
      <c r="P588" s="195">
        <v>0</v>
      </c>
      <c r="Q588" s="195">
        <v>0</v>
      </c>
      <c r="R588" s="195">
        <f>L588+N588+P588</f>
        <v>205538.7</v>
      </c>
      <c r="S588" s="195">
        <f>M588+O588+Q588</f>
        <v>12000</v>
      </c>
      <c r="T588" s="195">
        <v>12000</v>
      </c>
      <c r="U588" s="10" t="s">
        <v>799</v>
      </c>
      <c r="V588" s="15"/>
      <c r="W588" s="15"/>
      <c r="X588" s="15"/>
      <c r="Y588" s="49" t="s">
        <v>799</v>
      </c>
      <c r="Z588" s="90"/>
    </row>
    <row r="589" spans="10:26" ht="12.75">
      <c r="J589" s="71"/>
      <c r="K589" s="70"/>
      <c r="L589" s="198"/>
      <c r="M589" s="195"/>
      <c r="N589" s="195"/>
      <c r="O589" s="195"/>
      <c r="P589" s="195"/>
      <c r="Q589" s="195"/>
      <c r="R589" s="195"/>
      <c r="S589" s="195"/>
      <c r="T589" s="195"/>
      <c r="U589" s="10"/>
      <c r="V589" s="15"/>
      <c r="W589" s="15"/>
      <c r="X589" s="15"/>
      <c r="Y589" s="49"/>
      <c r="Z589" s="90"/>
    </row>
    <row r="590" spans="10:26" ht="63.75">
      <c r="J590" s="71"/>
      <c r="K590" s="92" t="s">
        <v>405</v>
      </c>
      <c r="L590" s="198"/>
      <c r="M590" s="195"/>
      <c r="N590" s="195"/>
      <c r="O590" s="195"/>
      <c r="P590" s="195"/>
      <c r="Q590" s="195"/>
      <c r="R590" s="195"/>
      <c r="S590" s="195"/>
      <c r="T590" s="195"/>
      <c r="U590" s="10"/>
      <c r="V590" s="15"/>
      <c r="W590" s="15"/>
      <c r="X590" s="15"/>
      <c r="Y590" s="49"/>
      <c r="Z590" s="90"/>
    </row>
    <row r="591" spans="10:26" ht="127.5">
      <c r="J591" s="71" t="s">
        <v>800</v>
      </c>
      <c r="K591" s="92" t="s">
        <v>801</v>
      </c>
      <c r="L591" s="198"/>
      <c r="M591" s="195"/>
      <c r="N591" s="195"/>
      <c r="O591" s="195"/>
      <c r="P591" s="195"/>
      <c r="Q591" s="195"/>
      <c r="R591" s="195"/>
      <c r="S591" s="195"/>
      <c r="T591" s="195"/>
      <c r="U591" s="10"/>
      <c r="V591" s="15"/>
      <c r="W591" s="15"/>
      <c r="X591" s="15"/>
      <c r="Y591" s="49"/>
      <c r="Z591" s="90"/>
    </row>
    <row r="592" spans="10:26" ht="191.25">
      <c r="J592" s="71"/>
      <c r="K592" s="92" t="s">
        <v>231</v>
      </c>
      <c r="L592" s="198">
        <v>800000</v>
      </c>
      <c r="M592" s="195">
        <v>74510.5</v>
      </c>
      <c r="N592" s="195">
        <v>0</v>
      </c>
      <c r="O592" s="195">
        <v>0</v>
      </c>
      <c r="P592" s="195">
        <v>0</v>
      </c>
      <c r="Q592" s="195">
        <v>0</v>
      </c>
      <c r="R592" s="195">
        <f>L592+N592+P592</f>
        <v>800000</v>
      </c>
      <c r="S592" s="195">
        <f>M592+O592+Q592</f>
        <v>74510.5</v>
      </c>
      <c r="T592" s="195">
        <v>74510.5</v>
      </c>
      <c r="U592" s="10" t="s">
        <v>802</v>
      </c>
      <c r="V592" s="15"/>
      <c r="W592" s="15"/>
      <c r="X592" s="15"/>
      <c r="Y592" s="49" t="s">
        <v>802</v>
      </c>
      <c r="Z592" s="90"/>
    </row>
    <row r="593" spans="10:26" ht="12.75">
      <c r="J593" s="71"/>
      <c r="K593" s="70"/>
      <c r="L593" s="198"/>
      <c r="M593" s="195"/>
      <c r="N593" s="195"/>
      <c r="O593" s="195"/>
      <c r="P593" s="195"/>
      <c r="Q593" s="195"/>
      <c r="R593" s="195"/>
      <c r="S593" s="195"/>
      <c r="T593" s="195"/>
      <c r="U593" s="10"/>
      <c r="V593" s="15"/>
      <c r="W593" s="15"/>
      <c r="X593" s="15"/>
      <c r="Y593" s="49"/>
      <c r="Z593" s="90"/>
    </row>
    <row r="594" spans="10:26" ht="51">
      <c r="J594" s="71"/>
      <c r="K594" s="92" t="s">
        <v>505</v>
      </c>
      <c r="L594" s="198"/>
      <c r="M594" s="195"/>
      <c r="N594" s="195"/>
      <c r="O594" s="195"/>
      <c r="P594" s="195"/>
      <c r="Q594" s="195"/>
      <c r="R594" s="195"/>
      <c r="S594" s="195"/>
      <c r="T594" s="195"/>
      <c r="U594" s="10"/>
      <c r="V594" s="15"/>
      <c r="W594" s="15"/>
      <c r="X594" s="15"/>
      <c r="Y594" s="49"/>
      <c r="Z594" s="90"/>
    </row>
    <row r="595" spans="10:26" ht="63.75">
      <c r="J595" s="71" t="s">
        <v>803</v>
      </c>
      <c r="K595" s="92" t="s">
        <v>804</v>
      </c>
      <c r="L595" s="198"/>
      <c r="M595" s="195"/>
      <c r="N595" s="195"/>
      <c r="O595" s="195"/>
      <c r="P595" s="195"/>
      <c r="Q595" s="195"/>
      <c r="R595" s="195"/>
      <c r="S595" s="195"/>
      <c r="T595" s="195"/>
      <c r="U595" s="10"/>
      <c r="V595" s="15"/>
      <c r="W595" s="15"/>
      <c r="X595" s="15"/>
      <c r="Y595" s="49"/>
      <c r="Z595" s="90"/>
    </row>
    <row r="596" spans="10:26" ht="51">
      <c r="J596" s="71"/>
      <c r="K596" s="92" t="s">
        <v>199</v>
      </c>
      <c r="L596" s="198">
        <v>1813.6</v>
      </c>
      <c r="M596" s="195">
        <v>0</v>
      </c>
      <c r="N596" s="195">
        <v>0</v>
      </c>
      <c r="O596" s="195">
        <v>0</v>
      </c>
      <c r="P596" s="195">
        <v>0</v>
      </c>
      <c r="Q596" s="195">
        <v>0</v>
      </c>
      <c r="R596" s="195">
        <f>L596+N596+P596</f>
        <v>1813.6</v>
      </c>
      <c r="S596" s="195">
        <f>M596+O596+Q596</f>
        <v>0</v>
      </c>
      <c r="T596" s="195">
        <v>0</v>
      </c>
      <c r="U596" s="10" t="s">
        <v>805</v>
      </c>
      <c r="V596" s="15"/>
      <c r="W596" s="15"/>
      <c r="X596" s="15"/>
      <c r="Y596" s="49" t="s">
        <v>805</v>
      </c>
      <c r="Z596" s="90"/>
    </row>
    <row r="597" spans="10:26" ht="12.75">
      <c r="J597" s="71"/>
      <c r="K597" s="70"/>
      <c r="L597" s="198"/>
      <c r="M597" s="195"/>
      <c r="N597" s="195"/>
      <c r="O597" s="195"/>
      <c r="P597" s="195"/>
      <c r="Q597" s="195"/>
      <c r="R597" s="195"/>
      <c r="S597" s="195"/>
      <c r="T597" s="195"/>
      <c r="U597" s="10"/>
      <c r="V597" s="15"/>
      <c r="W597" s="15"/>
      <c r="X597" s="15"/>
      <c r="Y597" s="49"/>
      <c r="Z597" s="90"/>
    </row>
    <row r="598" spans="10:26" ht="38.25">
      <c r="J598" s="71"/>
      <c r="K598" s="92" t="s">
        <v>806</v>
      </c>
      <c r="L598" s="198">
        <f>SUM(L599:L602)</f>
        <v>371325.6</v>
      </c>
      <c r="M598" s="198">
        <f aca="true" t="shared" si="40" ref="M598:T598">SUM(M599:M602)</f>
        <v>13914.4</v>
      </c>
      <c r="N598" s="198">
        <f t="shared" si="40"/>
        <v>0</v>
      </c>
      <c r="O598" s="198">
        <f t="shared" si="40"/>
        <v>0</v>
      </c>
      <c r="P598" s="198">
        <f t="shared" si="40"/>
        <v>0</v>
      </c>
      <c r="Q598" s="198">
        <f t="shared" si="40"/>
        <v>0</v>
      </c>
      <c r="R598" s="198">
        <f t="shared" si="40"/>
        <v>371325.6</v>
      </c>
      <c r="S598" s="198">
        <f t="shared" si="40"/>
        <v>13914.4</v>
      </c>
      <c r="T598" s="198">
        <f t="shared" si="40"/>
        <v>13914.4</v>
      </c>
      <c r="U598" s="10"/>
      <c r="V598" s="15"/>
      <c r="W598" s="15"/>
      <c r="X598" s="15"/>
      <c r="Y598" s="49"/>
      <c r="Z598" s="90"/>
    </row>
    <row r="599" spans="10:26" ht="51">
      <c r="J599" s="71"/>
      <c r="K599" s="92" t="s">
        <v>497</v>
      </c>
      <c r="L599" s="198"/>
      <c r="M599" s="195"/>
      <c r="N599" s="195"/>
      <c r="O599" s="195"/>
      <c r="P599" s="195"/>
      <c r="Q599" s="195"/>
      <c r="R599" s="195"/>
      <c r="S599" s="195"/>
      <c r="T599" s="195"/>
      <c r="U599" s="10"/>
      <c r="V599" s="15"/>
      <c r="W599" s="15"/>
      <c r="X599" s="15"/>
      <c r="Y599" s="49"/>
      <c r="Z599" s="90"/>
    </row>
    <row r="600" spans="10:26" ht="89.25">
      <c r="J600" s="71" t="s">
        <v>807</v>
      </c>
      <c r="K600" s="92" t="s">
        <v>808</v>
      </c>
      <c r="L600" s="198"/>
      <c r="M600" s="195"/>
      <c r="N600" s="195"/>
      <c r="O600" s="195"/>
      <c r="P600" s="195"/>
      <c r="Q600" s="195"/>
      <c r="R600" s="195"/>
      <c r="S600" s="195"/>
      <c r="T600" s="195"/>
      <c r="U600" s="10"/>
      <c r="V600" s="15"/>
      <c r="W600" s="15"/>
      <c r="X600" s="15"/>
      <c r="Y600" s="49"/>
      <c r="Z600" s="90"/>
    </row>
    <row r="601" spans="10:26" ht="178.5">
      <c r="J601" s="71"/>
      <c r="K601" s="92" t="s">
        <v>809</v>
      </c>
      <c r="L601" s="198">
        <v>371325.6</v>
      </c>
      <c r="M601" s="195">
        <v>13914.4</v>
      </c>
      <c r="N601" s="195">
        <v>0</v>
      </c>
      <c r="O601" s="195">
        <v>0</v>
      </c>
      <c r="P601" s="195">
        <v>0</v>
      </c>
      <c r="Q601" s="195">
        <v>0</v>
      </c>
      <c r="R601" s="195">
        <f>L601+N601+P601</f>
        <v>371325.6</v>
      </c>
      <c r="S601" s="195">
        <f>M601+O601+Q601</f>
        <v>13914.4</v>
      </c>
      <c r="T601" s="195">
        <v>13914.4</v>
      </c>
      <c r="U601" s="10" t="s">
        <v>810</v>
      </c>
      <c r="V601" s="15"/>
      <c r="W601" s="15"/>
      <c r="X601" s="15"/>
      <c r="Y601" s="49" t="s">
        <v>810</v>
      </c>
      <c r="Z601" s="90"/>
    </row>
    <row r="602" spans="10:26" ht="12.75">
      <c r="J602" s="71"/>
      <c r="K602" s="70"/>
      <c r="L602" s="198"/>
      <c r="M602" s="195"/>
      <c r="N602" s="195"/>
      <c r="O602" s="195"/>
      <c r="P602" s="195"/>
      <c r="Q602" s="195"/>
      <c r="R602" s="195"/>
      <c r="S602" s="195"/>
      <c r="T602" s="195"/>
      <c r="U602" s="10"/>
      <c r="V602" s="15"/>
      <c r="W602" s="15"/>
      <c r="X602" s="15"/>
      <c r="Y602" s="49"/>
      <c r="Z602" s="90"/>
    </row>
    <row r="603" spans="10:26" ht="51">
      <c r="J603" s="71"/>
      <c r="K603" s="92" t="s">
        <v>811</v>
      </c>
      <c r="L603" s="198">
        <f>SUM(L604:L609)</f>
        <v>801508.9</v>
      </c>
      <c r="M603" s="198">
        <f aca="true" t="shared" si="41" ref="M603:T603">SUM(M604:M609)</f>
        <v>1508.9</v>
      </c>
      <c r="N603" s="198">
        <f t="shared" si="41"/>
        <v>0</v>
      </c>
      <c r="O603" s="198">
        <f t="shared" si="41"/>
        <v>0</v>
      </c>
      <c r="P603" s="198">
        <f t="shared" si="41"/>
        <v>0</v>
      </c>
      <c r="Q603" s="198">
        <f t="shared" si="41"/>
        <v>0</v>
      </c>
      <c r="R603" s="198">
        <f t="shared" si="41"/>
        <v>801508.9</v>
      </c>
      <c r="S603" s="198">
        <f t="shared" si="41"/>
        <v>1508.9</v>
      </c>
      <c r="T603" s="198">
        <f t="shared" si="41"/>
        <v>1508.9</v>
      </c>
      <c r="U603" s="10"/>
      <c r="V603" s="15"/>
      <c r="W603" s="15"/>
      <c r="X603" s="15"/>
      <c r="Y603" s="49"/>
      <c r="Z603" s="90"/>
    </row>
    <row r="604" spans="10:26" ht="51">
      <c r="J604" s="71"/>
      <c r="K604" s="92" t="s">
        <v>812</v>
      </c>
      <c r="L604" s="198"/>
      <c r="M604" s="195"/>
      <c r="N604" s="195"/>
      <c r="O604" s="195"/>
      <c r="P604" s="195"/>
      <c r="Q604" s="195"/>
      <c r="R604" s="195"/>
      <c r="S604" s="195"/>
      <c r="T604" s="195"/>
      <c r="U604" s="10"/>
      <c r="V604" s="15"/>
      <c r="W604" s="15"/>
      <c r="X604" s="15"/>
      <c r="Y604" s="49"/>
      <c r="Z604" s="90"/>
    </row>
    <row r="605" spans="10:26" ht="102">
      <c r="J605" s="71" t="s">
        <v>813</v>
      </c>
      <c r="K605" s="92" t="s">
        <v>814</v>
      </c>
      <c r="L605" s="198"/>
      <c r="M605" s="195"/>
      <c r="N605" s="195"/>
      <c r="O605" s="195"/>
      <c r="P605" s="195"/>
      <c r="Q605" s="195"/>
      <c r="R605" s="195"/>
      <c r="S605" s="195"/>
      <c r="T605" s="195"/>
      <c r="U605" s="10"/>
      <c r="V605" s="15"/>
      <c r="W605" s="15"/>
      <c r="X605" s="15"/>
      <c r="Y605" s="49"/>
      <c r="Z605" s="90"/>
    </row>
    <row r="606" spans="10:26" ht="204">
      <c r="J606" s="71"/>
      <c r="K606" s="92" t="s">
        <v>199</v>
      </c>
      <c r="L606" s="198">
        <v>1508.9</v>
      </c>
      <c r="M606" s="195">
        <v>1508.9</v>
      </c>
      <c r="N606" s="195">
        <v>0</v>
      </c>
      <c r="O606" s="195">
        <v>0</v>
      </c>
      <c r="P606" s="195">
        <v>0</v>
      </c>
      <c r="Q606" s="195">
        <v>0</v>
      </c>
      <c r="R606" s="195">
        <f>L606+N606+P606</f>
        <v>1508.9</v>
      </c>
      <c r="S606" s="195">
        <f>M606+O606+Q606</f>
        <v>1508.9</v>
      </c>
      <c r="T606" s="195">
        <v>1508.9</v>
      </c>
      <c r="U606" s="10" t="s">
        <v>815</v>
      </c>
      <c r="V606" s="15"/>
      <c r="W606" s="15"/>
      <c r="X606" s="15"/>
      <c r="Y606" s="49" t="s">
        <v>815</v>
      </c>
      <c r="Z606" s="90"/>
    </row>
    <row r="607" spans="10:26" ht="12.75">
      <c r="J607" s="71"/>
      <c r="K607" s="70"/>
      <c r="L607" s="198"/>
      <c r="M607" s="195"/>
      <c r="N607" s="195"/>
      <c r="O607" s="195"/>
      <c r="P607" s="195"/>
      <c r="Q607" s="195"/>
      <c r="R607" s="195"/>
      <c r="S607" s="195"/>
      <c r="T607" s="195"/>
      <c r="U607" s="10"/>
      <c r="V607" s="15"/>
      <c r="W607" s="15"/>
      <c r="X607" s="15"/>
      <c r="Y607" s="49"/>
      <c r="Z607" s="90"/>
    </row>
    <row r="608" spans="10:26" ht="165.75">
      <c r="J608" s="71"/>
      <c r="K608" s="92" t="s">
        <v>809</v>
      </c>
      <c r="L608" s="198">
        <v>800000</v>
      </c>
      <c r="M608" s="195">
        <v>0</v>
      </c>
      <c r="N608" s="195">
        <v>0</v>
      </c>
      <c r="O608" s="195">
        <v>0</v>
      </c>
      <c r="P608" s="195">
        <v>0</v>
      </c>
      <c r="Q608" s="195">
        <v>0</v>
      </c>
      <c r="R608" s="195">
        <f>L608+N608+P608</f>
        <v>800000</v>
      </c>
      <c r="S608" s="195">
        <f>M608+O608+Q608</f>
        <v>0</v>
      </c>
      <c r="T608" s="195">
        <v>0</v>
      </c>
      <c r="U608" s="10" t="s">
        <v>816</v>
      </c>
      <c r="V608" s="15"/>
      <c r="W608" s="15"/>
      <c r="X608" s="15"/>
      <c r="Y608" s="49" t="s">
        <v>816</v>
      </c>
      <c r="Z608" s="90"/>
    </row>
    <row r="609" spans="10:26" ht="12.75">
      <c r="J609" s="71"/>
      <c r="K609" s="70"/>
      <c r="L609" s="198"/>
      <c r="M609" s="195"/>
      <c r="N609" s="195"/>
      <c r="O609" s="195"/>
      <c r="P609" s="195"/>
      <c r="Q609" s="195"/>
      <c r="R609" s="195"/>
      <c r="S609" s="195"/>
      <c r="T609" s="195"/>
      <c r="U609" s="10"/>
      <c r="V609" s="15"/>
      <c r="W609" s="15"/>
      <c r="X609" s="15"/>
      <c r="Y609" s="49"/>
      <c r="Z609" s="90"/>
    </row>
    <row r="610" spans="10:26" ht="51">
      <c r="J610" s="71"/>
      <c r="K610" s="92" t="s">
        <v>817</v>
      </c>
      <c r="L610" s="198">
        <f>SUM(L611:L614)</f>
        <v>900000</v>
      </c>
      <c r="M610" s="198">
        <f aca="true" t="shared" si="42" ref="M610:T610">SUM(M611:M614)</f>
        <v>0</v>
      </c>
      <c r="N610" s="198">
        <f t="shared" si="42"/>
        <v>0</v>
      </c>
      <c r="O610" s="198">
        <f t="shared" si="42"/>
        <v>0</v>
      </c>
      <c r="P610" s="198">
        <f t="shared" si="42"/>
        <v>0</v>
      </c>
      <c r="Q610" s="198">
        <f t="shared" si="42"/>
        <v>0</v>
      </c>
      <c r="R610" s="198">
        <f t="shared" si="42"/>
        <v>900000</v>
      </c>
      <c r="S610" s="198">
        <f t="shared" si="42"/>
        <v>0</v>
      </c>
      <c r="T610" s="198">
        <f t="shared" si="42"/>
        <v>0</v>
      </c>
      <c r="U610" s="10"/>
      <c r="V610" s="15"/>
      <c r="W610" s="15"/>
      <c r="X610" s="15"/>
      <c r="Y610" s="49"/>
      <c r="Z610" s="90"/>
    </row>
    <row r="611" spans="10:26" ht="51">
      <c r="J611" s="71"/>
      <c r="K611" s="92" t="s">
        <v>818</v>
      </c>
      <c r="L611" s="198"/>
      <c r="M611" s="195"/>
      <c r="N611" s="195"/>
      <c r="O611" s="195"/>
      <c r="P611" s="195"/>
      <c r="Q611" s="195"/>
      <c r="R611" s="195"/>
      <c r="S611" s="195"/>
      <c r="T611" s="195"/>
      <c r="U611" s="10"/>
      <c r="V611" s="15"/>
      <c r="W611" s="15"/>
      <c r="X611" s="15"/>
      <c r="Y611" s="49"/>
      <c r="Z611" s="90"/>
    </row>
    <row r="612" spans="10:26" ht="102">
      <c r="J612" s="71" t="s">
        <v>819</v>
      </c>
      <c r="K612" s="92" t="s">
        <v>820</v>
      </c>
      <c r="L612" s="198"/>
      <c r="M612" s="195"/>
      <c r="N612" s="195"/>
      <c r="O612" s="195"/>
      <c r="P612" s="195"/>
      <c r="Q612" s="195"/>
      <c r="R612" s="195"/>
      <c r="S612" s="195"/>
      <c r="T612" s="195"/>
      <c r="U612" s="10"/>
      <c r="V612" s="15"/>
      <c r="W612" s="15"/>
      <c r="X612" s="15"/>
      <c r="Y612" s="49"/>
      <c r="Z612" s="90"/>
    </row>
    <row r="613" spans="10:26" ht="76.5">
      <c r="J613" s="71"/>
      <c r="K613" s="92" t="s">
        <v>809</v>
      </c>
      <c r="L613" s="198">
        <v>900000</v>
      </c>
      <c r="M613" s="195">
        <v>0</v>
      </c>
      <c r="N613" s="195">
        <v>0</v>
      </c>
      <c r="O613" s="195">
        <v>0</v>
      </c>
      <c r="P613" s="195">
        <v>0</v>
      </c>
      <c r="Q613" s="195">
        <v>0</v>
      </c>
      <c r="R613" s="195">
        <f>L613+N613+P613</f>
        <v>900000</v>
      </c>
      <c r="S613" s="195">
        <f>M613+O613+Q613</f>
        <v>0</v>
      </c>
      <c r="T613" s="195">
        <v>0</v>
      </c>
      <c r="U613" s="10" t="s">
        <v>343</v>
      </c>
      <c r="V613" s="15"/>
      <c r="W613" s="15"/>
      <c r="X613" s="15"/>
      <c r="Y613" s="49" t="s">
        <v>343</v>
      </c>
      <c r="Z613" s="90"/>
    </row>
    <row r="614" spans="10:26" ht="12.75">
      <c r="J614" s="71"/>
      <c r="K614" s="70"/>
      <c r="L614" s="198"/>
      <c r="M614" s="195"/>
      <c r="N614" s="195"/>
      <c r="O614" s="195"/>
      <c r="P614" s="195"/>
      <c r="Q614" s="195"/>
      <c r="R614" s="195"/>
      <c r="S614" s="195"/>
      <c r="T614" s="195"/>
      <c r="U614" s="10"/>
      <c r="V614" s="15"/>
      <c r="W614" s="15"/>
      <c r="X614" s="15"/>
      <c r="Y614" s="49"/>
      <c r="Z614" s="90"/>
    </row>
    <row r="615" spans="10:26" ht="38.25">
      <c r="J615" s="71"/>
      <c r="K615" s="92" t="s">
        <v>821</v>
      </c>
      <c r="L615" s="198">
        <f>SUM(L616:L619)</f>
        <v>347330.4</v>
      </c>
      <c r="M615" s="198">
        <f aca="true" t="shared" si="43" ref="M615:T615">SUM(M616:M619)</f>
        <v>0</v>
      </c>
      <c r="N615" s="198">
        <f t="shared" si="43"/>
        <v>0</v>
      </c>
      <c r="O615" s="198">
        <f t="shared" si="43"/>
        <v>0</v>
      </c>
      <c r="P615" s="198">
        <f t="shared" si="43"/>
        <v>0</v>
      </c>
      <c r="Q615" s="198">
        <f t="shared" si="43"/>
        <v>0</v>
      </c>
      <c r="R615" s="198">
        <f t="shared" si="43"/>
        <v>347330.4</v>
      </c>
      <c r="S615" s="198">
        <f t="shared" si="43"/>
        <v>0</v>
      </c>
      <c r="T615" s="198">
        <f t="shared" si="43"/>
        <v>0</v>
      </c>
      <c r="U615" s="10"/>
      <c r="V615" s="15"/>
      <c r="W615" s="15"/>
      <c r="X615" s="15"/>
      <c r="Y615" s="49"/>
      <c r="Z615" s="90"/>
    </row>
    <row r="616" spans="10:26" ht="63.75">
      <c r="J616" s="71"/>
      <c r="K616" s="92" t="s">
        <v>541</v>
      </c>
      <c r="L616" s="198"/>
      <c r="M616" s="195"/>
      <c r="N616" s="195"/>
      <c r="O616" s="195"/>
      <c r="P616" s="195"/>
      <c r="Q616" s="195"/>
      <c r="R616" s="195"/>
      <c r="S616" s="195"/>
      <c r="T616" s="195"/>
      <c r="U616" s="10"/>
      <c r="V616" s="15"/>
      <c r="W616" s="15"/>
      <c r="X616" s="15"/>
      <c r="Y616" s="49"/>
      <c r="Z616" s="90"/>
    </row>
    <row r="617" spans="10:26" ht="89.25">
      <c r="J617" s="71" t="s">
        <v>822</v>
      </c>
      <c r="K617" s="92" t="s">
        <v>823</v>
      </c>
      <c r="L617" s="198"/>
      <c r="M617" s="195"/>
      <c r="N617" s="195"/>
      <c r="O617" s="195"/>
      <c r="P617" s="195"/>
      <c r="Q617" s="195"/>
      <c r="R617" s="195"/>
      <c r="S617" s="195"/>
      <c r="T617" s="195"/>
      <c r="U617" s="10"/>
      <c r="V617" s="15"/>
      <c r="W617" s="15"/>
      <c r="X617" s="15"/>
      <c r="Y617" s="49"/>
      <c r="Z617" s="90"/>
    </row>
    <row r="618" spans="10:26" ht="51">
      <c r="J618" s="71"/>
      <c r="K618" s="92" t="s">
        <v>231</v>
      </c>
      <c r="L618" s="198">
        <v>347330.4</v>
      </c>
      <c r="M618" s="195">
        <v>0</v>
      </c>
      <c r="N618" s="195">
        <v>0</v>
      </c>
      <c r="O618" s="195">
        <v>0</v>
      </c>
      <c r="P618" s="195">
        <v>0</v>
      </c>
      <c r="Q618" s="195">
        <v>0</v>
      </c>
      <c r="R618" s="195">
        <f>L618+N618+P618</f>
        <v>347330.4</v>
      </c>
      <c r="S618" s="195">
        <f>M618+O618+Q618</f>
        <v>0</v>
      </c>
      <c r="T618" s="195">
        <v>0</v>
      </c>
      <c r="U618" s="10" t="s">
        <v>824</v>
      </c>
      <c r="V618" s="15"/>
      <c r="W618" s="15"/>
      <c r="X618" s="15"/>
      <c r="Y618" s="49" t="s">
        <v>824</v>
      </c>
      <c r="Z618" s="90"/>
    </row>
    <row r="619" spans="10:26" ht="12.75">
      <c r="J619" s="71"/>
      <c r="K619" s="70"/>
      <c r="L619" s="198"/>
      <c r="M619" s="195"/>
      <c r="N619" s="195"/>
      <c r="O619" s="195"/>
      <c r="P619" s="195"/>
      <c r="Q619" s="195"/>
      <c r="R619" s="195"/>
      <c r="S619" s="195"/>
      <c r="T619" s="195"/>
      <c r="U619" s="10"/>
      <c r="V619" s="15"/>
      <c r="W619" s="15"/>
      <c r="X619" s="15"/>
      <c r="Y619" s="49"/>
      <c r="Z619" s="90"/>
    </row>
    <row r="620" spans="10:26" ht="38.25">
      <c r="J620" s="71"/>
      <c r="K620" s="92" t="s">
        <v>825</v>
      </c>
      <c r="L620" s="198">
        <f>SUM(L621:L1053)</f>
        <v>6384155.600000001</v>
      </c>
      <c r="M620" s="198">
        <f aca="true" t="shared" si="44" ref="M620:T620">SUM(M621:M1053)</f>
        <v>719823.3999999999</v>
      </c>
      <c r="N620" s="198">
        <f t="shared" si="44"/>
        <v>0</v>
      </c>
      <c r="O620" s="198">
        <f t="shared" si="44"/>
        <v>0</v>
      </c>
      <c r="P620" s="198">
        <f t="shared" si="44"/>
        <v>0</v>
      </c>
      <c r="Q620" s="198">
        <f t="shared" si="44"/>
        <v>0</v>
      </c>
      <c r="R620" s="198">
        <f t="shared" si="44"/>
        <v>6384155.600000001</v>
      </c>
      <c r="S620" s="198">
        <f t="shared" si="44"/>
        <v>719823.3999999999</v>
      </c>
      <c r="T620" s="198">
        <f t="shared" si="44"/>
        <v>712566.5</v>
      </c>
      <c r="U620" s="10"/>
      <c r="V620" s="15"/>
      <c r="W620" s="15"/>
      <c r="X620" s="15"/>
      <c r="Y620" s="49"/>
      <c r="Z620" s="90"/>
    </row>
    <row r="621" spans="10:26" ht="38.25">
      <c r="J621" s="71" t="s">
        <v>826</v>
      </c>
      <c r="K621" s="92" t="s">
        <v>825</v>
      </c>
      <c r="L621" s="198">
        <v>297495.9</v>
      </c>
      <c r="M621" s="195">
        <v>0</v>
      </c>
      <c r="N621" s="195">
        <v>0</v>
      </c>
      <c r="O621" s="195">
        <v>0</v>
      </c>
      <c r="P621" s="195">
        <v>0</v>
      </c>
      <c r="Q621" s="195">
        <v>0</v>
      </c>
      <c r="R621" s="195">
        <f>L621+N621+P621</f>
        <v>297495.9</v>
      </c>
      <c r="S621" s="195">
        <f>M621+O621+Q621</f>
        <v>0</v>
      </c>
      <c r="T621" s="195">
        <v>0</v>
      </c>
      <c r="U621" s="10" t="s">
        <v>351</v>
      </c>
      <c r="V621" s="15"/>
      <c r="W621" s="15"/>
      <c r="X621" s="15"/>
      <c r="Y621" s="49" t="s">
        <v>351</v>
      </c>
      <c r="Z621" s="90"/>
    </row>
    <row r="622" spans="10:26" ht="12.75">
      <c r="J622" s="71"/>
      <c r="K622" s="70"/>
      <c r="L622" s="198"/>
      <c r="M622" s="195"/>
      <c r="N622" s="195"/>
      <c r="O622" s="195"/>
      <c r="P622" s="195"/>
      <c r="Q622" s="195"/>
      <c r="R622" s="195"/>
      <c r="S622" s="195"/>
      <c r="T622" s="195"/>
      <c r="U622" s="10"/>
      <c r="V622" s="15"/>
      <c r="W622" s="15"/>
      <c r="X622" s="15"/>
      <c r="Y622" s="49"/>
      <c r="Z622" s="90"/>
    </row>
    <row r="623" spans="10:26" ht="51">
      <c r="J623" s="71"/>
      <c r="K623" s="92" t="s">
        <v>592</v>
      </c>
      <c r="L623" s="198"/>
      <c r="M623" s="195"/>
      <c r="N623" s="195"/>
      <c r="O623" s="195"/>
      <c r="P623" s="195"/>
      <c r="Q623" s="195"/>
      <c r="R623" s="195"/>
      <c r="S623" s="195"/>
      <c r="T623" s="195"/>
      <c r="U623" s="10"/>
      <c r="V623" s="15"/>
      <c r="W623" s="15"/>
      <c r="X623" s="15"/>
      <c r="Y623" s="49"/>
      <c r="Z623" s="90"/>
    </row>
    <row r="624" spans="10:26" ht="89.25">
      <c r="J624" s="71" t="s">
        <v>827</v>
      </c>
      <c r="K624" s="92" t="s">
        <v>828</v>
      </c>
      <c r="L624" s="198"/>
      <c r="M624" s="195"/>
      <c r="N624" s="195"/>
      <c r="O624" s="195"/>
      <c r="P624" s="195"/>
      <c r="Q624" s="195"/>
      <c r="R624" s="195"/>
      <c r="S624" s="195"/>
      <c r="T624" s="195"/>
      <c r="U624" s="10"/>
      <c r="V624" s="15"/>
      <c r="W624" s="15"/>
      <c r="X624" s="15"/>
      <c r="Y624" s="49"/>
      <c r="Z624" s="90"/>
    </row>
    <row r="625" spans="10:26" ht="267.75">
      <c r="J625" s="71"/>
      <c r="K625" s="92" t="s">
        <v>196</v>
      </c>
      <c r="L625" s="198">
        <v>60000</v>
      </c>
      <c r="M625" s="195">
        <v>96.1</v>
      </c>
      <c r="N625" s="195">
        <v>0</v>
      </c>
      <c r="O625" s="195">
        <v>0</v>
      </c>
      <c r="P625" s="195">
        <v>0</v>
      </c>
      <c r="Q625" s="195">
        <v>0</v>
      </c>
      <c r="R625" s="195">
        <f>L625+N625+P625</f>
        <v>60000</v>
      </c>
      <c r="S625" s="195">
        <f>M625+O625+Q625</f>
        <v>96.1</v>
      </c>
      <c r="T625" s="195">
        <v>96</v>
      </c>
      <c r="U625" s="10" t="s">
        <v>829</v>
      </c>
      <c r="V625" s="15"/>
      <c r="W625" s="15"/>
      <c r="X625" s="15"/>
      <c r="Y625" s="49" t="s">
        <v>829</v>
      </c>
      <c r="Z625" s="90"/>
    </row>
    <row r="626" spans="10:26" ht="12.75">
      <c r="J626" s="71"/>
      <c r="K626" s="70"/>
      <c r="L626" s="198"/>
      <c r="M626" s="195"/>
      <c r="N626" s="195"/>
      <c r="O626" s="195"/>
      <c r="P626" s="195"/>
      <c r="Q626" s="195"/>
      <c r="R626" s="195"/>
      <c r="S626" s="195"/>
      <c r="T626" s="195"/>
      <c r="U626" s="10"/>
      <c r="V626" s="15"/>
      <c r="W626" s="15"/>
      <c r="X626" s="15"/>
      <c r="Y626" s="49"/>
      <c r="Z626" s="90"/>
    </row>
    <row r="627" spans="10:26" ht="89.25">
      <c r="J627" s="71" t="s">
        <v>830</v>
      </c>
      <c r="K627" s="92" t="s">
        <v>831</v>
      </c>
      <c r="L627" s="198"/>
      <c r="M627" s="195"/>
      <c r="N627" s="195"/>
      <c r="O627" s="195"/>
      <c r="P627" s="195"/>
      <c r="Q627" s="195"/>
      <c r="R627" s="195"/>
      <c r="S627" s="195"/>
      <c r="T627" s="195"/>
      <c r="U627" s="10"/>
      <c r="V627" s="15"/>
      <c r="W627" s="15"/>
      <c r="X627" s="15"/>
      <c r="Y627" s="49"/>
      <c r="Z627" s="90"/>
    </row>
    <row r="628" spans="10:26" ht="267.75">
      <c r="J628" s="71"/>
      <c r="K628" s="92" t="s">
        <v>196</v>
      </c>
      <c r="L628" s="198">
        <v>60000</v>
      </c>
      <c r="M628" s="195">
        <v>96.1</v>
      </c>
      <c r="N628" s="195">
        <v>0</v>
      </c>
      <c r="O628" s="195">
        <v>0</v>
      </c>
      <c r="P628" s="195">
        <v>0</v>
      </c>
      <c r="Q628" s="195">
        <v>0</v>
      </c>
      <c r="R628" s="195">
        <f>L628+N628+P628</f>
        <v>60000</v>
      </c>
      <c r="S628" s="195">
        <f>M628+O628+Q628</f>
        <v>96.1</v>
      </c>
      <c r="T628" s="195">
        <v>96</v>
      </c>
      <c r="U628" s="10" t="s">
        <v>832</v>
      </c>
      <c r="V628" s="15"/>
      <c r="W628" s="15"/>
      <c r="X628" s="15"/>
      <c r="Y628" s="49" t="s">
        <v>832</v>
      </c>
      <c r="Z628" s="90"/>
    </row>
    <row r="629" spans="10:26" ht="12.75">
      <c r="J629" s="71"/>
      <c r="K629" s="70"/>
      <c r="L629" s="198"/>
      <c r="M629" s="195"/>
      <c r="N629" s="195"/>
      <c r="O629" s="195"/>
      <c r="P629" s="195"/>
      <c r="Q629" s="195"/>
      <c r="R629" s="195"/>
      <c r="S629" s="195"/>
      <c r="T629" s="195"/>
      <c r="U629" s="10"/>
      <c r="V629" s="15"/>
      <c r="W629" s="15"/>
      <c r="X629" s="15"/>
      <c r="Y629" s="49"/>
      <c r="Z629" s="90"/>
    </row>
    <row r="630" spans="10:26" ht="51">
      <c r="J630" s="71"/>
      <c r="K630" s="92" t="s">
        <v>833</v>
      </c>
      <c r="L630" s="198"/>
      <c r="M630" s="195"/>
      <c r="N630" s="195"/>
      <c r="O630" s="195"/>
      <c r="P630" s="195"/>
      <c r="Q630" s="195"/>
      <c r="R630" s="195"/>
      <c r="S630" s="195"/>
      <c r="T630" s="195"/>
      <c r="U630" s="10"/>
      <c r="V630" s="15"/>
      <c r="W630" s="15"/>
      <c r="X630" s="15"/>
      <c r="Y630" s="49"/>
      <c r="Z630" s="90"/>
    </row>
    <row r="631" spans="10:26" ht="191.25">
      <c r="J631" s="71" t="s">
        <v>834</v>
      </c>
      <c r="K631" s="92" t="s">
        <v>835</v>
      </c>
      <c r="L631" s="198"/>
      <c r="M631" s="195"/>
      <c r="N631" s="195"/>
      <c r="O631" s="195"/>
      <c r="P631" s="195"/>
      <c r="Q631" s="195"/>
      <c r="R631" s="195"/>
      <c r="S631" s="195"/>
      <c r="T631" s="195"/>
      <c r="U631" s="10"/>
      <c r="V631" s="15"/>
      <c r="W631" s="15"/>
      <c r="X631" s="15"/>
      <c r="Y631" s="49"/>
      <c r="Z631" s="90"/>
    </row>
    <row r="632" spans="10:26" ht="51">
      <c r="J632" s="71"/>
      <c r="K632" s="92" t="s">
        <v>196</v>
      </c>
      <c r="L632" s="198">
        <v>47899.7</v>
      </c>
      <c r="M632" s="195">
        <v>0</v>
      </c>
      <c r="N632" s="195">
        <v>0</v>
      </c>
      <c r="O632" s="195">
        <v>0</v>
      </c>
      <c r="P632" s="195">
        <v>0</v>
      </c>
      <c r="Q632" s="195">
        <v>0</v>
      </c>
      <c r="R632" s="195">
        <f>L632+N632+P632</f>
        <v>47899.7</v>
      </c>
      <c r="S632" s="195">
        <f>M632+O632+Q632</f>
        <v>0</v>
      </c>
      <c r="T632" s="195">
        <v>0</v>
      </c>
      <c r="U632" s="10" t="s">
        <v>475</v>
      </c>
      <c r="V632" s="15"/>
      <c r="W632" s="15"/>
      <c r="X632" s="15"/>
      <c r="Y632" s="49" t="s">
        <v>475</v>
      </c>
      <c r="Z632" s="90"/>
    </row>
    <row r="633" spans="10:26" ht="12.75">
      <c r="J633" s="71"/>
      <c r="K633" s="70"/>
      <c r="L633" s="198"/>
      <c r="M633" s="195"/>
      <c r="N633" s="195"/>
      <c r="O633" s="195"/>
      <c r="P633" s="195"/>
      <c r="Q633" s="195"/>
      <c r="R633" s="195"/>
      <c r="S633" s="195"/>
      <c r="T633" s="195"/>
      <c r="U633" s="10"/>
      <c r="V633" s="15"/>
      <c r="W633" s="15"/>
      <c r="X633" s="15"/>
      <c r="Y633" s="49"/>
      <c r="Z633" s="90"/>
    </row>
    <row r="634" spans="10:26" ht="165.75">
      <c r="J634" s="71" t="s">
        <v>836</v>
      </c>
      <c r="K634" s="92" t="s">
        <v>837</v>
      </c>
      <c r="L634" s="198"/>
      <c r="M634" s="195"/>
      <c r="N634" s="195"/>
      <c r="O634" s="195"/>
      <c r="P634" s="195"/>
      <c r="Q634" s="195"/>
      <c r="R634" s="195"/>
      <c r="S634" s="195"/>
      <c r="T634" s="195"/>
      <c r="U634" s="10"/>
      <c r="V634" s="15"/>
      <c r="W634" s="15"/>
      <c r="X634" s="15"/>
      <c r="Y634" s="49"/>
      <c r="Z634" s="90"/>
    </row>
    <row r="635" spans="10:26" ht="51">
      <c r="J635" s="71"/>
      <c r="K635" s="92" t="s">
        <v>196</v>
      </c>
      <c r="L635" s="198">
        <v>30654.4</v>
      </c>
      <c r="M635" s="195">
        <v>0</v>
      </c>
      <c r="N635" s="195">
        <v>0</v>
      </c>
      <c r="O635" s="195">
        <v>0</v>
      </c>
      <c r="P635" s="195">
        <v>0</v>
      </c>
      <c r="Q635" s="195">
        <v>0</v>
      </c>
      <c r="R635" s="195">
        <f>L635+N635+P635</f>
        <v>30654.4</v>
      </c>
      <c r="S635" s="195">
        <f>M635+O635+Q635</f>
        <v>0</v>
      </c>
      <c r="T635" s="195">
        <v>0</v>
      </c>
      <c r="U635" s="10" t="s">
        <v>475</v>
      </c>
      <c r="V635" s="15"/>
      <c r="W635" s="15"/>
      <c r="X635" s="15"/>
      <c r="Y635" s="49" t="s">
        <v>475</v>
      </c>
      <c r="Z635" s="90"/>
    </row>
    <row r="636" spans="10:26" ht="12.75">
      <c r="J636" s="71"/>
      <c r="K636" s="70"/>
      <c r="L636" s="198"/>
      <c r="M636" s="195"/>
      <c r="N636" s="195"/>
      <c r="O636" s="195"/>
      <c r="P636" s="195"/>
      <c r="Q636" s="195"/>
      <c r="R636" s="195"/>
      <c r="S636" s="195"/>
      <c r="T636" s="195"/>
      <c r="U636" s="10"/>
      <c r="V636" s="15"/>
      <c r="W636" s="15"/>
      <c r="X636" s="15"/>
      <c r="Y636" s="49"/>
      <c r="Z636" s="90"/>
    </row>
    <row r="637" spans="10:26" ht="153">
      <c r="J637" s="71" t="s">
        <v>838</v>
      </c>
      <c r="K637" s="92" t="s">
        <v>839</v>
      </c>
      <c r="L637" s="198"/>
      <c r="M637" s="195"/>
      <c r="N637" s="195"/>
      <c r="O637" s="195"/>
      <c r="P637" s="195"/>
      <c r="Q637" s="195"/>
      <c r="R637" s="195"/>
      <c r="S637" s="195"/>
      <c r="T637" s="195"/>
      <c r="U637" s="10"/>
      <c r="V637" s="15"/>
      <c r="W637" s="15"/>
      <c r="X637" s="15"/>
      <c r="Y637" s="49"/>
      <c r="Z637" s="90"/>
    </row>
    <row r="638" spans="10:26" ht="51">
      <c r="J638" s="71"/>
      <c r="K638" s="92" t="s">
        <v>196</v>
      </c>
      <c r="L638" s="198">
        <v>25000</v>
      </c>
      <c r="M638" s="195">
        <v>0</v>
      </c>
      <c r="N638" s="195">
        <v>0</v>
      </c>
      <c r="O638" s="195">
        <v>0</v>
      </c>
      <c r="P638" s="195">
        <v>0</v>
      </c>
      <c r="Q638" s="195">
        <v>0</v>
      </c>
      <c r="R638" s="195">
        <f>L638+N638+P638</f>
        <v>25000</v>
      </c>
      <c r="S638" s="195">
        <f>M638+O638+Q638</f>
        <v>0</v>
      </c>
      <c r="T638" s="195">
        <v>0</v>
      </c>
      <c r="U638" s="10" t="s">
        <v>475</v>
      </c>
      <c r="V638" s="15"/>
      <c r="W638" s="15"/>
      <c r="X638" s="15"/>
      <c r="Y638" s="49" t="s">
        <v>475</v>
      </c>
      <c r="Z638" s="90"/>
    </row>
    <row r="639" spans="10:26" ht="12.75">
      <c r="J639" s="71"/>
      <c r="K639" s="70"/>
      <c r="L639" s="198"/>
      <c r="M639" s="195"/>
      <c r="N639" s="195"/>
      <c r="O639" s="195"/>
      <c r="P639" s="195"/>
      <c r="Q639" s="195"/>
      <c r="R639" s="195"/>
      <c r="S639" s="195"/>
      <c r="T639" s="195"/>
      <c r="U639" s="10"/>
      <c r="V639" s="15"/>
      <c r="W639" s="15"/>
      <c r="X639" s="15"/>
      <c r="Y639" s="49"/>
      <c r="Z639" s="90"/>
    </row>
    <row r="640" spans="10:26" ht="165.75">
      <c r="J640" s="71" t="s">
        <v>840</v>
      </c>
      <c r="K640" s="92" t="s">
        <v>841</v>
      </c>
      <c r="L640" s="198"/>
      <c r="M640" s="195"/>
      <c r="N640" s="195"/>
      <c r="O640" s="195"/>
      <c r="P640" s="195"/>
      <c r="Q640" s="195"/>
      <c r="R640" s="195"/>
      <c r="S640" s="195"/>
      <c r="T640" s="195"/>
      <c r="U640" s="10"/>
      <c r="V640" s="15"/>
      <c r="W640" s="15"/>
      <c r="X640" s="15"/>
      <c r="Y640" s="49"/>
      <c r="Z640" s="90"/>
    </row>
    <row r="641" spans="10:26" ht="51">
      <c r="J641" s="71"/>
      <c r="K641" s="92" t="s">
        <v>196</v>
      </c>
      <c r="L641" s="198">
        <v>25381.1</v>
      </c>
      <c r="M641" s="195">
        <v>0</v>
      </c>
      <c r="N641" s="195">
        <v>0</v>
      </c>
      <c r="O641" s="195">
        <v>0</v>
      </c>
      <c r="P641" s="195">
        <v>0</v>
      </c>
      <c r="Q641" s="195">
        <v>0</v>
      </c>
      <c r="R641" s="195">
        <f>L641+N641+P641</f>
        <v>25381.1</v>
      </c>
      <c r="S641" s="195">
        <f>M641+O641+Q641</f>
        <v>0</v>
      </c>
      <c r="T641" s="195">
        <v>0</v>
      </c>
      <c r="U641" s="10" t="s">
        <v>475</v>
      </c>
      <c r="V641" s="15"/>
      <c r="W641" s="15"/>
      <c r="X641" s="15"/>
      <c r="Y641" s="49" t="s">
        <v>475</v>
      </c>
      <c r="Z641" s="90"/>
    </row>
    <row r="642" spans="10:26" ht="12.75">
      <c r="J642" s="71"/>
      <c r="K642" s="70"/>
      <c r="L642" s="198"/>
      <c r="M642" s="195"/>
      <c r="N642" s="195"/>
      <c r="O642" s="195"/>
      <c r="P642" s="195"/>
      <c r="Q642" s="195"/>
      <c r="R642" s="195"/>
      <c r="S642" s="195"/>
      <c r="T642" s="195"/>
      <c r="U642" s="10"/>
      <c r="V642" s="15"/>
      <c r="W642" s="15"/>
      <c r="X642" s="15"/>
      <c r="Y642" s="49"/>
      <c r="Z642" s="90"/>
    </row>
    <row r="643" spans="10:26" ht="178.5">
      <c r="J643" s="71" t="s">
        <v>842</v>
      </c>
      <c r="K643" s="92" t="s">
        <v>843</v>
      </c>
      <c r="L643" s="198"/>
      <c r="M643" s="195"/>
      <c r="N643" s="195"/>
      <c r="O643" s="195"/>
      <c r="P643" s="195"/>
      <c r="Q643" s="195"/>
      <c r="R643" s="195"/>
      <c r="S643" s="195"/>
      <c r="T643" s="195"/>
      <c r="U643" s="10"/>
      <c r="V643" s="15"/>
      <c r="W643" s="15"/>
      <c r="X643" s="15"/>
      <c r="Y643" s="49"/>
      <c r="Z643" s="90"/>
    </row>
    <row r="644" spans="10:26" ht="51">
      <c r="J644" s="71"/>
      <c r="K644" s="92" t="s">
        <v>196</v>
      </c>
      <c r="L644" s="198">
        <v>37729.1</v>
      </c>
      <c r="M644" s="195">
        <v>0</v>
      </c>
      <c r="N644" s="195">
        <v>0</v>
      </c>
      <c r="O644" s="195">
        <v>0</v>
      </c>
      <c r="P644" s="195">
        <v>0</v>
      </c>
      <c r="Q644" s="195">
        <v>0</v>
      </c>
      <c r="R644" s="195">
        <f>L644+N644+P644</f>
        <v>37729.1</v>
      </c>
      <c r="S644" s="195">
        <f>M644+O644+Q644</f>
        <v>0</v>
      </c>
      <c r="T644" s="195">
        <v>0</v>
      </c>
      <c r="U644" s="10" t="s">
        <v>475</v>
      </c>
      <c r="V644" s="15"/>
      <c r="W644" s="15"/>
      <c r="X644" s="15"/>
      <c r="Y644" s="49" t="s">
        <v>475</v>
      </c>
      <c r="Z644" s="90"/>
    </row>
    <row r="645" spans="10:26" ht="12.75">
      <c r="J645" s="71"/>
      <c r="K645" s="70"/>
      <c r="L645" s="198"/>
      <c r="M645" s="195"/>
      <c r="N645" s="195"/>
      <c r="O645" s="195"/>
      <c r="P645" s="195"/>
      <c r="Q645" s="195"/>
      <c r="R645" s="195"/>
      <c r="S645" s="195"/>
      <c r="T645" s="195"/>
      <c r="U645" s="10"/>
      <c r="V645" s="15"/>
      <c r="W645" s="15"/>
      <c r="X645" s="15"/>
      <c r="Y645" s="49"/>
      <c r="Z645" s="90"/>
    </row>
    <row r="646" spans="10:26" ht="51">
      <c r="J646" s="71"/>
      <c r="K646" s="92" t="s">
        <v>844</v>
      </c>
      <c r="L646" s="198"/>
      <c r="M646" s="195"/>
      <c r="N646" s="195"/>
      <c r="O646" s="195"/>
      <c r="P646" s="195"/>
      <c r="Q646" s="195"/>
      <c r="R646" s="195"/>
      <c r="S646" s="195"/>
      <c r="T646" s="195"/>
      <c r="U646" s="10"/>
      <c r="V646" s="15"/>
      <c r="W646" s="15"/>
      <c r="X646" s="15"/>
      <c r="Y646" s="49"/>
      <c r="Z646" s="90"/>
    </row>
    <row r="647" spans="10:26" ht="114.75">
      <c r="J647" s="71" t="s">
        <v>845</v>
      </c>
      <c r="K647" s="92" t="s">
        <v>846</v>
      </c>
      <c r="L647" s="198"/>
      <c r="M647" s="195"/>
      <c r="N647" s="195"/>
      <c r="O647" s="195"/>
      <c r="P647" s="195"/>
      <c r="Q647" s="195"/>
      <c r="R647" s="195"/>
      <c r="S647" s="195"/>
      <c r="T647" s="195"/>
      <c r="U647" s="10"/>
      <c r="V647" s="15"/>
      <c r="W647" s="15"/>
      <c r="X647" s="15"/>
      <c r="Y647" s="49"/>
      <c r="Z647" s="90"/>
    </row>
    <row r="648" spans="10:26" ht="89.25">
      <c r="J648" s="71"/>
      <c r="K648" s="92" t="s">
        <v>199</v>
      </c>
      <c r="L648" s="198">
        <v>1820</v>
      </c>
      <c r="M648" s="195">
        <v>0</v>
      </c>
      <c r="N648" s="195">
        <v>0</v>
      </c>
      <c r="O648" s="195">
        <v>0</v>
      </c>
      <c r="P648" s="195">
        <v>0</v>
      </c>
      <c r="Q648" s="195">
        <v>0</v>
      </c>
      <c r="R648" s="195">
        <f>L648+N648+P648</f>
        <v>1820</v>
      </c>
      <c r="S648" s="195">
        <f>M648+O648+Q648</f>
        <v>0</v>
      </c>
      <c r="T648" s="195">
        <v>0</v>
      </c>
      <c r="U648" s="10" t="s">
        <v>847</v>
      </c>
      <c r="V648" s="15"/>
      <c r="W648" s="15"/>
      <c r="X648" s="15"/>
      <c r="Y648" s="49" t="s">
        <v>847</v>
      </c>
      <c r="Z648" s="90"/>
    </row>
    <row r="649" spans="10:26" ht="12.75">
      <c r="J649" s="71"/>
      <c r="K649" s="70"/>
      <c r="L649" s="198"/>
      <c r="M649" s="195"/>
      <c r="N649" s="195"/>
      <c r="O649" s="195"/>
      <c r="P649" s="195"/>
      <c r="Q649" s="195"/>
      <c r="R649" s="195"/>
      <c r="S649" s="195"/>
      <c r="T649" s="195"/>
      <c r="U649" s="10"/>
      <c r="V649" s="15"/>
      <c r="W649" s="15"/>
      <c r="X649" s="15"/>
      <c r="Y649" s="49"/>
      <c r="Z649" s="90"/>
    </row>
    <row r="650" spans="10:26" ht="127.5">
      <c r="J650" s="71" t="s">
        <v>848</v>
      </c>
      <c r="K650" s="92" t="s">
        <v>849</v>
      </c>
      <c r="L650" s="198"/>
      <c r="M650" s="195"/>
      <c r="N650" s="195"/>
      <c r="O650" s="195"/>
      <c r="P650" s="195"/>
      <c r="Q650" s="195"/>
      <c r="R650" s="195"/>
      <c r="S650" s="195"/>
      <c r="T650" s="195"/>
      <c r="U650" s="10"/>
      <c r="V650" s="15"/>
      <c r="W650" s="15"/>
      <c r="X650" s="15"/>
      <c r="Y650" s="49"/>
      <c r="Z650" s="90"/>
    </row>
    <row r="651" spans="10:26" ht="12.75">
      <c r="J651" s="71"/>
      <c r="K651" s="92" t="s">
        <v>199</v>
      </c>
      <c r="L651" s="198">
        <v>1549.4</v>
      </c>
      <c r="M651" s="195">
        <v>0</v>
      </c>
      <c r="N651" s="195">
        <v>0</v>
      </c>
      <c r="O651" s="195">
        <v>0</v>
      </c>
      <c r="P651" s="195">
        <v>0</v>
      </c>
      <c r="Q651" s="195">
        <v>0</v>
      </c>
      <c r="R651" s="195">
        <f>L651+N651+P651</f>
        <v>1549.4</v>
      </c>
      <c r="S651" s="195">
        <f>M651+O651+Q651</f>
        <v>0</v>
      </c>
      <c r="T651" s="195">
        <v>0</v>
      </c>
      <c r="U651" s="10"/>
      <c r="V651" s="15"/>
      <c r="W651" s="15"/>
      <c r="X651" s="15"/>
      <c r="Y651" s="49"/>
      <c r="Z651" s="90"/>
    </row>
    <row r="652" spans="10:26" ht="12.75">
      <c r="J652" s="71"/>
      <c r="K652" s="70"/>
      <c r="L652" s="198"/>
      <c r="M652" s="195"/>
      <c r="N652" s="195"/>
      <c r="O652" s="195"/>
      <c r="P652" s="195"/>
      <c r="Q652" s="195"/>
      <c r="R652" s="195"/>
      <c r="S652" s="195"/>
      <c r="T652" s="195"/>
      <c r="U652" s="10"/>
      <c r="V652" s="15"/>
      <c r="W652" s="15"/>
      <c r="X652" s="15"/>
      <c r="Y652" s="49"/>
      <c r="Z652" s="90"/>
    </row>
    <row r="653" spans="10:26" ht="51">
      <c r="J653" s="71"/>
      <c r="K653" s="92" t="s">
        <v>652</v>
      </c>
      <c r="L653" s="198"/>
      <c r="M653" s="195"/>
      <c r="N653" s="195"/>
      <c r="O653" s="195"/>
      <c r="P653" s="195"/>
      <c r="Q653" s="195"/>
      <c r="R653" s="195"/>
      <c r="S653" s="195"/>
      <c r="T653" s="195"/>
      <c r="U653" s="10"/>
      <c r="V653" s="15"/>
      <c r="W653" s="15"/>
      <c r="X653" s="15"/>
      <c r="Y653" s="49"/>
      <c r="Z653" s="90"/>
    </row>
    <row r="654" spans="10:26" ht="127.5">
      <c r="J654" s="71" t="s">
        <v>850</v>
      </c>
      <c r="K654" s="92" t="s">
        <v>851</v>
      </c>
      <c r="L654" s="198"/>
      <c r="M654" s="195"/>
      <c r="N654" s="195"/>
      <c r="O654" s="195"/>
      <c r="P654" s="195"/>
      <c r="Q654" s="195"/>
      <c r="R654" s="195"/>
      <c r="S654" s="195"/>
      <c r="T654" s="195"/>
      <c r="U654" s="10"/>
      <c r="V654" s="15"/>
      <c r="W654" s="15"/>
      <c r="X654" s="15"/>
      <c r="Y654" s="49"/>
      <c r="Z654" s="90"/>
    </row>
    <row r="655" spans="10:26" ht="165.75">
      <c r="J655" s="71"/>
      <c r="K655" s="92" t="s">
        <v>196</v>
      </c>
      <c r="L655" s="198">
        <v>50376.6</v>
      </c>
      <c r="M655" s="195">
        <v>23276.8</v>
      </c>
      <c r="N655" s="195">
        <v>0</v>
      </c>
      <c r="O655" s="195">
        <v>0</v>
      </c>
      <c r="P655" s="195">
        <v>0</v>
      </c>
      <c r="Q655" s="195">
        <v>0</v>
      </c>
      <c r="R655" s="195">
        <f>L655+N655+P655</f>
        <v>50376.6</v>
      </c>
      <c r="S655" s="195">
        <f>M655+O655+Q655</f>
        <v>23276.8</v>
      </c>
      <c r="T655" s="195">
        <v>23276.8</v>
      </c>
      <c r="U655" s="10" t="s">
        <v>852</v>
      </c>
      <c r="V655" s="15"/>
      <c r="W655" s="15"/>
      <c r="X655" s="15"/>
      <c r="Y655" s="49" t="s">
        <v>852</v>
      </c>
      <c r="Z655" s="90"/>
    </row>
    <row r="656" spans="10:26" ht="12.75">
      <c r="J656" s="71"/>
      <c r="K656" s="70"/>
      <c r="L656" s="198"/>
      <c r="M656" s="195"/>
      <c r="N656" s="195"/>
      <c r="O656" s="195"/>
      <c r="P656" s="195"/>
      <c r="Q656" s="195"/>
      <c r="R656" s="195"/>
      <c r="S656" s="195"/>
      <c r="T656" s="195"/>
      <c r="U656" s="10"/>
      <c r="V656" s="15"/>
      <c r="W656" s="15"/>
      <c r="X656" s="15"/>
      <c r="Y656" s="49"/>
      <c r="Z656" s="90"/>
    </row>
    <row r="657" spans="10:26" ht="127.5">
      <c r="J657" s="71" t="s">
        <v>853</v>
      </c>
      <c r="K657" s="92" t="s">
        <v>854</v>
      </c>
      <c r="L657" s="198"/>
      <c r="M657" s="195"/>
      <c r="N657" s="195"/>
      <c r="O657" s="195"/>
      <c r="P657" s="195"/>
      <c r="Q657" s="195"/>
      <c r="R657" s="195"/>
      <c r="S657" s="195"/>
      <c r="T657" s="195"/>
      <c r="U657" s="10"/>
      <c r="V657" s="15"/>
      <c r="W657" s="15"/>
      <c r="X657" s="15"/>
      <c r="Y657" s="49"/>
      <c r="Z657" s="90"/>
    </row>
    <row r="658" spans="10:26" ht="165.75">
      <c r="J658" s="71"/>
      <c r="K658" s="92" t="s">
        <v>196</v>
      </c>
      <c r="L658" s="198">
        <v>48273.3</v>
      </c>
      <c r="M658" s="195">
        <v>26446</v>
      </c>
      <c r="N658" s="195">
        <v>0</v>
      </c>
      <c r="O658" s="195">
        <v>0</v>
      </c>
      <c r="P658" s="195">
        <v>0</v>
      </c>
      <c r="Q658" s="195">
        <v>0</v>
      </c>
      <c r="R658" s="195">
        <f>L658+N658+P658</f>
        <v>48273.3</v>
      </c>
      <c r="S658" s="195">
        <f>M658+O658+Q658</f>
        <v>26446</v>
      </c>
      <c r="T658" s="195">
        <v>26446</v>
      </c>
      <c r="U658" s="10" t="s">
        <v>855</v>
      </c>
      <c r="V658" s="15"/>
      <c r="W658" s="15"/>
      <c r="X658" s="15"/>
      <c r="Y658" s="49" t="s">
        <v>855</v>
      </c>
      <c r="Z658" s="90"/>
    </row>
    <row r="659" spans="10:26" ht="12.75">
      <c r="J659" s="71"/>
      <c r="K659" s="70"/>
      <c r="L659" s="198"/>
      <c r="M659" s="195"/>
      <c r="N659" s="195"/>
      <c r="O659" s="195"/>
      <c r="P659" s="195"/>
      <c r="Q659" s="195"/>
      <c r="R659" s="195"/>
      <c r="S659" s="195"/>
      <c r="T659" s="195"/>
      <c r="U659" s="10"/>
      <c r="V659" s="15"/>
      <c r="W659" s="15"/>
      <c r="X659" s="15"/>
      <c r="Y659" s="49"/>
      <c r="Z659" s="90"/>
    </row>
    <row r="660" spans="10:26" ht="127.5">
      <c r="J660" s="71" t="s">
        <v>856</v>
      </c>
      <c r="K660" s="92" t="s">
        <v>857</v>
      </c>
      <c r="L660" s="198"/>
      <c r="M660" s="195"/>
      <c r="N660" s="195"/>
      <c r="O660" s="195"/>
      <c r="P660" s="195"/>
      <c r="Q660" s="195"/>
      <c r="R660" s="195"/>
      <c r="S660" s="195"/>
      <c r="T660" s="195"/>
      <c r="U660" s="10"/>
      <c r="V660" s="15"/>
      <c r="W660" s="15"/>
      <c r="X660" s="15"/>
      <c r="Y660" s="49"/>
      <c r="Z660" s="90"/>
    </row>
    <row r="661" spans="10:26" ht="165.75">
      <c r="J661" s="71"/>
      <c r="K661" s="92" t="s">
        <v>196</v>
      </c>
      <c r="L661" s="198">
        <v>34124.2</v>
      </c>
      <c r="M661" s="195">
        <v>14607.5</v>
      </c>
      <c r="N661" s="195">
        <v>0</v>
      </c>
      <c r="O661" s="195">
        <v>0</v>
      </c>
      <c r="P661" s="195">
        <v>0</v>
      </c>
      <c r="Q661" s="195">
        <v>0</v>
      </c>
      <c r="R661" s="195">
        <f>L661+N661+P661</f>
        <v>34124.2</v>
      </c>
      <c r="S661" s="195">
        <f>M661+O661+Q661</f>
        <v>14607.5</v>
      </c>
      <c r="T661" s="195">
        <v>14607.5</v>
      </c>
      <c r="U661" s="10" t="s">
        <v>858</v>
      </c>
      <c r="V661" s="15"/>
      <c r="W661" s="15"/>
      <c r="X661" s="15"/>
      <c r="Y661" s="49" t="s">
        <v>858</v>
      </c>
      <c r="Z661" s="90"/>
    </row>
    <row r="662" spans="10:26" ht="12.75">
      <c r="J662" s="71"/>
      <c r="K662" s="70"/>
      <c r="L662" s="198"/>
      <c r="M662" s="195"/>
      <c r="N662" s="195"/>
      <c r="O662" s="195"/>
      <c r="P662" s="195"/>
      <c r="Q662" s="195"/>
      <c r="R662" s="195"/>
      <c r="S662" s="195"/>
      <c r="T662" s="195"/>
      <c r="U662" s="10"/>
      <c r="V662" s="15"/>
      <c r="W662" s="15"/>
      <c r="X662" s="15"/>
      <c r="Y662" s="49"/>
      <c r="Z662" s="90"/>
    </row>
    <row r="663" spans="10:26" ht="51">
      <c r="J663" s="71"/>
      <c r="K663" s="92" t="s">
        <v>818</v>
      </c>
      <c r="L663" s="198"/>
      <c r="M663" s="195"/>
      <c r="N663" s="195"/>
      <c r="O663" s="195"/>
      <c r="P663" s="195"/>
      <c r="Q663" s="195"/>
      <c r="R663" s="195"/>
      <c r="S663" s="195"/>
      <c r="T663" s="195"/>
      <c r="U663" s="10"/>
      <c r="V663" s="15"/>
      <c r="W663" s="15"/>
      <c r="X663" s="15"/>
      <c r="Y663" s="49"/>
      <c r="Z663" s="90"/>
    </row>
    <row r="664" spans="10:26" ht="127.5">
      <c r="J664" s="71" t="s">
        <v>859</v>
      </c>
      <c r="K664" s="92" t="s">
        <v>860</v>
      </c>
      <c r="L664" s="198"/>
      <c r="M664" s="195"/>
      <c r="N664" s="195"/>
      <c r="O664" s="195"/>
      <c r="P664" s="195"/>
      <c r="Q664" s="195"/>
      <c r="R664" s="195"/>
      <c r="S664" s="195"/>
      <c r="T664" s="195"/>
      <c r="U664" s="10"/>
      <c r="V664" s="15"/>
      <c r="W664" s="15"/>
      <c r="X664" s="15"/>
      <c r="Y664" s="49"/>
      <c r="Z664" s="90"/>
    </row>
    <row r="665" spans="10:26" ht="89.25">
      <c r="J665" s="71"/>
      <c r="K665" s="92" t="s">
        <v>196</v>
      </c>
      <c r="L665" s="198">
        <v>58313.6</v>
      </c>
      <c r="M665" s="195">
        <v>0</v>
      </c>
      <c r="N665" s="195">
        <v>0</v>
      </c>
      <c r="O665" s="195">
        <v>0</v>
      </c>
      <c r="P665" s="195">
        <v>0</v>
      </c>
      <c r="Q665" s="195">
        <v>0</v>
      </c>
      <c r="R665" s="195">
        <f>L665+N665+P665</f>
        <v>58313.6</v>
      </c>
      <c r="S665" s="195">
        <f>M665+O665+Q665</f>
        <v>0</v>
      </c>
      <c r="T665" s="195">
        <v>0</v>
      </c>
      <c r="U665" s="10" t="s">
        <v>861</v>
      </c>
      <c r="V665" s="15"/>
      <c r="W665" s="15"/>
      <c r="X665" s="15"/>
      <c r="Y665" s="49" t="s">
        <v>861</v>
      </c>
      <c r="Z665" s="90"/>
    </row>
    <row r="666" spans="10:26" ht="12.75">
      <c r="J666" s="71"/>
      <c r="K666" s="70"/>
      <c r="L666" s="198"/>
      <c r="M666" s="195"/>
      <c r="N666" s="195"/>
      <c r="O666" s="195"/>
      <c r="P666" s="195"/>
      <c r="Q666" s="195"/>
      <c r="R666" s="195"/>
      <c r="S666" s="195"/>
      <c r="T666" s="195"/>
      <c r="U666" s="10"/>
      <c r="V666" s="15"/>
      <c r="W666" s="15"/>
      <c r="X666" s="15"/>
      <c r="Y666" s="49"/>
      <c r="Z666" s="90"/>
    </row>
    <row r="667" spans="10:26" ht="216.75">
      <c r="J667" s="71" t="s">
        <v>862</v>
      </c>
      <c r="K667" s="92" t="s">
        <v>863</v>
      </c>
      <c r="L667" s="198"/>
      <c r="M667" s="195"/>
      <c r="N667" s="195"/>
      <c r="O667" s="195"/>
      <c r="P667" s="195"/>
      <c r="Q667" s="195"/>
      <c r="R667" s="195"/>
      <c r="S667" s="195"/>
      <c r="T667" s="195"/>
      <c r="U667" s="10"/>
      <c r="V667" s="15"/>
      <c r="W667" s="15"/>
      <c r="X667" s="15"/>
      <c r="Y667" s="49"/>
      <c r="Z667" s="90"/>
    </row>
    <row r="668" spans="10:26" ht="178.5">
      <c r="J668" s="71"/>
      <c r="K668" s="92" t="s">
        <v>196</v>
      </c>
      <c r="L668" s="198">
        <v>72609.6</v>
      </c>
      <c r="M668" s="195">
        <v>14650.2</v>
      </c>
      <c r="N668" s="195">
        <v>0</v>
      </c>
      <c r="O668" s="195">
        <v>0</v>
      </c>
      <c r="P668" s="195">
        <v>0</v>
      </c>
      <c r="Q668" s="195">
        <v>0</v>
      </c>
      <c r="R668" s="195">
        <f>L668+N668+P668</f>
        <v>72609.6</v>
      </c>
      <c r="S668" s="195">
        <f>M668+O668+Q668</f>
        <v>14650.2</v>
      </c>
      <c r="T668" s="195">
        <v>14650.2</v>
      </c>
      <c r="U668" s="10" t="s">
        <v>864</v>
      </c>
      <c r="V668" s="15"/>
      <c r="W668" s="15"/>
      <c r="X668" s="15"/>
      <c r="Y668" s="49" t="s">
        <v>864</v>
      </c>
      <c r="Z668" s="90"/>
    </row>
    <row r="669" spans="10:26" ht="12.75">
      <c r="J669" s="71"/>
      <c r="K669" s="70"/>
      <c r="L669" s="198"/>
      <c r="M669" s="195"/>
      <c r="N669" s="195"/>
      <c r="O669" s="195"/>
      <c r="P669" s="195"/>
      <c r="Q669" s="195"/>
      <c r="R669" s="195"/>
      <c r="S669" s="195"/>
      <c r="T669" s="195"/>
      <c r="U669" s="10"/>
      <c r="V669" s="15"/>
      <c r="W669" s="15"/>
      <c r="X669" s="15"/>
      <c r="Y669" s="49"/>
      <c r="Z669" s="90"/>
    </row>
    <row r="670" spans="10:26" ht="114.75">
      <c r="J670" s="71" t="s">
        <v>865</v>
      </c>
      <c r="K670" s="92" t="s">
        <v>866</v>
      </c>
      <c r="L670" s="198"/>
      <c r="M670" s="195"/>
      <c r="N670" s="195"/>
      <c r="O670" s="195"/>
      <c r="P670" s="195"/>
      <c r="Q670" s="195"/>
      <c r="R670" s="195"/>
      <c r="S670" s="195"/>
      <c r="T670" s="195"/>
      <c r="U670" s="10"/>
      <c r="V670" s="15"/>
      <c r="W670" s="15"/>
      <c r="X670" s="15"/>
      <c r="Y670" s="49"/>
      <c r="Z670" s="90"/>
    </row>
    <row r="671" spans="10:26" ht="178.5">
      <c r="J671" s="71"/>
      <c r="K671" s="92" t="s">
        <v>196</v>
      </c>
      <c r="L671" s="198">
        <v>74338.6</v>
      </c>
      <c r="M671" s="195">
        <v>17098.9</v>
      </c>
      <c r="N671" s="195">
        <v>0</v>
      </c>
      <c r="O671" s="195">
        <v>0</v>
      </c>
      <c r="P671" s="195">
        <v>0</v>
      </c>
      <c r="Q671" s="195">
        <v>0</v>
      </c>
      <c r="R671" s="195">
        <f>L671+N671+P671</f>
        <v>74338.6</v>
      </c>
      <c r="S671" s="195">
        <f>M671+O671+Q671</f>
        <v>17098.9</v>
      </c>
      <c r="T671" s="195">
        <v>17098.9</v>
      </c>
      <c r="U671" s="10" t="s">
        <v>867</v>
      </c>
      <c r="V671" s="15"/>
      <c r="W671" s="15"/>
      <c r="X671" s="15"/>
      <c r="Y671" s="49" t="s">
        <v>867</v>
      </c>
      <c r="Z671" s="90"/>
    </row>
    <row r="672" spans="10:26" ht="12.75">
      <c r="J672" s="71"/>
      <c r="K672" s="70"/>
      <c r="L672" s="198"/>
      <c r="M672" s="195"/>
      <c r="N672" s="195"/>
      <c r="O672" s="195"/>
      <c r="P672" s="195"/>
      <c r="Q672" s="195"/>
      <c r="R672" s="195"/>
      <c r="S672" s="195"/>
      <c r="T672" s="195"/>
      <c r="U672" s="10"/>
      <c r="V672" s="15"/>
      <c r="W672" s="15"/>
      <c r="X672" s="15"/>
      <c r="Y672" s="49"/>
      <c r="Z672" s="90"/>
    </row>
    <row r="673" spans="10:26" ht="89.25">
      <c r="J673" s="71" t="s">
        <v>868</v>
      </c>
      <c r="K673" s="92" t="s">
        <v>869</v>
      </c>
      <c r="L673" s="198"/>
      <c r="M673" s="195"/>
      <c r="N673" s="195"/>
      <c r="O673" s="195"/>
      <c r="P673" s="195"/>
      <c r="Q673" s="195"/>
      <c r="R673" s="195"/>
      <c r="S673" s="195"/>
      <c r="T673" s="195"/>
      <c r="U673" s="10"/>
      <c r="V673" s="15"/>
      <c r="W673" s="15"/>
      <c r="X673" s="15"/>
      <c r="Y673" s="49"/>
      <c r="Z673" s="90"/>
    </row>
    <row r="674" spans="10:26" ht="267.75">
      <c r="J674" s="71"/>
      <c r="K674" s="92" t="s">
        <v>196</v>
      </c>
      <c r="L674" s="198">
        <v>4568.8</v>
      </c>
      <c r="M674" s="195">
        <v>0</v>
      </c>
      <c r="N674" s="195">
        <v>0</v>
      </c>
      <c r="O674" s="195">
        <v>0</v>
      </c>
      <c r="P674" s="195">
        <v>0</v>
      </c>
      <c r="Q674" s="195">
        <v>0</v>
      </c>
      <c r="R674" s="195">
        <f>L674+N674+P674</f>
        <v>4568.8</v>
      </c>
      <c r="S674" s="195">
        <f>M674+O674+Q674</f>
        <v>0</v>
      </c>
      <c r="T674" s="195">
        <v>0</v>
      </c>
      <c r="U674" s="10" t="s">
        <v>870</v>
      </c>
      <c r="V674" s="15"/>
      <c r="W674" s="15"/>
      <c r="X674" s="15"/>
      <c r="Y674" s="49" t="s">
        <v>870</v>
      </c>
      <c r="Z674" s="90"/>
    </row>
    <row r="675" spans="10:26" ht="12.75">
      <c r="J675" s="71"/>
      <c r="K675" s="70"/>
      <c r="L675" s="198"/>
      <c r="M675" s="195"/>
      <c r="N675" s="195"/>
      <c r="O675" s="195"/>
      <c r="P675" s="195"/>
      <c r="Q675" s="195"/>
      <c r="R675" s="195"/>
      <c r="S675" s="195"/>
      <c r="T675" s="195"/>
      <c r="U675" s="10"/>
      <c r="V675" s="15"/>
      <c r="W675" s="15"/>
      <c r="X675" s="15"/>
      <c r="Y675" s="49"/>
      <c r="Z675" s="90"/>
    </row>
    <row r="676" spans="10:26" ht="89.25">
      <c r="J676" s="71" t="s">
        <v>871</v>
      </c>
      <c r="K676" s="92" t="s">
        <v>872</v>
      </c>
      <c r="L676" s="198"/>
      <c r="M676" s="195"/>
      <c r="N676" s="195"/>
      <c r="O676" s="195"/>
      <c r="P676" s="195"/>
      <c r="Q676" s="195"/>
      <c r="R676" s="195"/>
      <c r="S676" s="195"/>
      <c r="T676" s="195"/>
      <c r="U676" s="10"/>
      <c r="V676" s="15"/>
      <c r="W676" s="15"/>
      <c r="X676" s="15"/>
      <c r="Y676" s="49"/>
      <c r="Z676" s="90"/>
    </row>
    <row r="677" spans="10:26" ht="369.75">
      <c r="J677" s="71"/>
      <c r="K677" s="92" t="s">
        <v>196</v>
      </c>
      <c r="L677" s="198">
        <v>20462.8</v>
      </c>
      <c r="M677" s="195">
        <v>3779.8</v>
      </c>
      <c r="N677" s="195">
        <v>0</v>
      </c>
      <c r="O677" s="195">
        <v>0</v>
      </c>
      <c r="P677" s="195">
        <v>0</v>
      </c>
      <c r="Q677" s="195">
        <v>0</v>
      </c>
      <c r="R677" s="195">
        <f>L677+N677+P677</f>
        <v>20462.8</v>
      </c>
      <c r="S677" s="195">
        <f>M677+O677+Q677</f>
        <v>3779.8</v>
      </c>
      <c r="T677" s="195">
        <v>3779.8</v>
      </c>
      <c r="U677" s="10" t="s">
        <v>873</v>
      </c>
      <c r="V677" s="15"/>
      <c r="W677" s="15"/>
      <c r="X677" s="15"/>
      <c r="Y677" s="49" t="s">
        <v>873</v>
      </c>
      <c r="Z677" s="90"/>
    </row>
    <row r="678" spans="10:26" ht="12.75">
      <c r="J678" s="71"/>
      <c r="K678" s="70"/>
      <c r="L678" s="198"/>
      <c r="M678" s="195"/>
      <c r="N678" s="195"/>
      <c r="O678" s="195"/>
      <c r="P678" s="195"/>
      <c r="Q678" s="195"/>
      <c r="R678" s="195"/>
      <c r="S678" s="195"/>
      <c r="T678" s="195"/>
      <c r="U678" s="10"/>
      <c r="V678" s="15"/>
      <c r="W678" s="15"/>
      <c r="X678" s="15"/>
      <c r="Y678" s="49"/>
      <c r="Z678" s="90"/>
    </row>
    <row r="679" spans="10:26" ht="51">
      <c r="J679" s="71"/>
      <c r="K679" s="92" t="s">
        <v>548</v>
      </c>
      <c r="L679" s="198"/>
      <c r="M679" s="195"/>
      <c r="N679" s="195"/>
      <c r="O679" s="195"/>
      <c r="P679" s="195"/>
      <c r="Q679" s="195"/>
      <c r="R679" s="195"/>
      <c r="S679" s="195"/>
      <c r="T679" s="195"/>
      <c r="U679" s="10"/>
      <c r="V679" s="15"/>
      <c r="W679" s="15"/>
      <c r="X679" s="15"/>
      <c r="Y679" s="49"/>
      <c r="Z679" s="90"/>
    </row>
    <row r="680" spans="10:26" ht="102">
      <c r="J680" s="71" t="s">
        <v>874</v>
      </c>
      <c r="K680" s="92" t="s">
        <v>875</v>
      </c>
      <c r="L680" s="198"/>
      <c r="M680" s="195"/>
      <c r="N680" s="195"/>
      <c r="O680" s="195"/>
      <c r="P680" s="195"/>
      <c r="Q680" s="195"/>
      <c r="R680" s="195"/>
      <c r="S680" s="195"/>
      <c r="T680" s="195"/>
      <c r="U680" s="10"/>
      <c r="V680" s="15"/>
      <c r="W680" s="15"/>
      <c r="X680" s="15"/>
      <c r="Y680" s="49"/>
      <c r="Z680" s="90"/>
    </row>
    <row r="681" spans="10:26" ht="51">
      <c r="J681" s="71"/>
      <c r="K681" s="92" t="s">
        <v>196</v>
      </c>
      <c r="L681" s="198">
        <v>19652.5</v>
      </c>
      <c r="M681" s="195">
        <v>0</v>
      </c>
      <c r="N681" s="195">
        <v>0</v>
      </c>
      <c r="O681" s="195">
        <v>0</v>
      </c>
      <c r="P681" s="195">
        <v>0</v>
      </c>
      <c r="Q681" s="195">
        <v>0</v>
      </c>
      <c r="R681" s="195">
        <f>L681+N681+P681</f>
        <v>19652.5</v>
      </c>
      <c r="S681" s="195">
        <f>M681+O681+Q681</f>
        <v>0</v>
      </c>
      <c r="T681" s="195">
        <v>0</v>
      </c>
      <c r="U681" s="10" t="s">
        <v>876</v>
      </c>
      <c r="V681" s="15"/>
      <c r="W681" s="15"/>
      <c r="X681" s="15"/>
      <c r="Y681" s="49" t="s">
        <v>876</v>
      </c>
      <c r="Z681" s="90"/>
    </row>
    <row r="682" spans="10:26" ht="12.75">
      <c r="J682" s="71"/>
      <c r="K682" s="70"/>
      <c r="L682" s="198"/>
      <c r="M682" s="195"/>
      <c r="N682" s="195"/>
      <c r="O682" s="195"/>
      <c r="P682" s="195"/>
      <c r="Q682" s="195"/>
      <c r="R682" s="195"/>
      <c r="S682" s="195"/>
      <c r="T682" s="195"/>
      <c r="U682" s="10"/>
      <c r="V682" s="15"/>
      <c r="W682" s="15"/>
      <c r="X682" s="15"/>
      <c r="Y682" s="49"/>
      <c r="Z682" s="90"/>
    </row>
    <row r="683" spans="10:26" ht="114.75">
      <c r="J683" s="71" t="s">
        <v>877</v>
      </c>
      <c r="K683" s="92" t="s">
        <v>878</v>
      </c>
      <c r="L683" s="198"/>
      <c r="M683" s="195"/>
      <c r="N683" s="195"/>
      <c r="O683" s="195"/>
      <c r="P683" s="195"/>
      <c r="Q683" s="195"/>
      <c r="R683" s="195"/>
      <c r="S683" s="195"/>
      <c r="T683" s="195"/>
      <c r="U683" s="10"/>
      <c r="V683" s="15"/>
      <c r="W683" s="15"/>
      <c r="X683" s="15"/>
      <c r="Y683" s="49"/>
      <c r="Z683" s="90"/>
    </row>
    <row r="684" spans="10:26" ht="51">
      <c r="J684" s="71"/>
      <c r="K684" s="92" t="s">
        <v>196</v>
      </c>
      <c r="L684" s="198">
        <v>9080.7</v>
      </c>
      <c r="M684" s="195">
        <v>0</v>
      </c>
      <c r="N684" s="195">
        <v>0</v>
      </c>
      <c r="O684" s="195">
        <v>0</v>
      </c>
      <c r="P684" s="195">
        <v>0</v>
      </c>
      <c r="Q684" s="195">
        <v>0</v>
      </c>
      <c r="R684" s="195">
        <f>L684+N684+P684</f>
        <v>9080.7</v>
      </c>
      <c r="S684" s="195">
        <f>M684+O684+Q684</f>
        <v>0</v>
      </c>
      <c r="T684" s="195">
        <v>0</v>
      </c>
      <c r="U684" s="10" t="s">
        <v>876</v>
      </c>
      <c r="V684" s="15"/>
      <c r="W684" s="15"/>
      <c r="X684" s="15"/>
      <c r="Y684" s="49" t="s">
        <v>876</v>
      </c>
      <c r="Z684" s="90"/>
    </row>
    <row r="685" spans="10:26" ht="12.75">
      <c r="J685" s="71"/>
      <c r="K685" s="70"/>
      <c r="L685" s="198"/>
      <c r="M685" s="195"/>
      <c r="N685" s="195"/>
      <c r="O685" s="195"/>
      <c r="P685" s="195"/>
      <c r="Q685" s="195"/>
      <c r="R685" s="195"/>
      <c r="S685" s="195"/>
      <c r="T685" s="195"/>
      <c r="U685" s="10"/>
      <c r="V685" s="15"/>
      <c r="W685" s="15"/>
      <c r="X685" s="15"/>
      <c r="Y685" s="49"/>
      <c r="Z685" s="90"/>
    </row>
    <row r="686" spans="10:26" ht="114.75">
      <c r="J686" s="71" t="s">
        <v>879</v>
      </c>
      <c r="K686" s="92" t="s">
        <v>880</v>
      </c>
      <c r="L686" s="198"/>
      <c r="M686" s="195"/>
      <c r="N686" s="195"/>
      <c r="O686" s="195"/>
      <c r="P686" s="195"/>
      <c r="Q686" s="195"/>
      <c r="R686" s="195"/>
      <c r="S686" s="195"/>
      <c r="T686" s="195"/>
      <c r="U686" s="10"/>
      <c r="V686" s="15"/>
      <c r="W686" s="15"/>
      <c r="X686" s="15"/>
      <c r="Y686" s="49"/>
      <c r="Z686" s="90"/>
    </row>
    <row r="687" spans="10:26" ht="51">
      <c r="J687" s="71"/>
      <c r="K687" s="92" t="s">
        <v>196</v>
      </c>
      <c r="L687" s="198">
        <v>16963</v>
      </c>
      <c r="M687" s="195">
        <v>0</v>
      </c>
      <c r="N687" s="195">
        <v>0</v>
      </c>
      <c r="O687" s="195">
        <v>0</v>
      </c>
      <c r="P687" s="195">
        <v>0</v>
      </c>
      <c r="Q687" s="195">
        <v>0</v>
      </c>
      <c r="R687" s="195">
        <f>L687+N687+P687</f>
        <v>16963</v>
      </c>
      <c r="S687" s="195">
        <f>M687+O687+Q687</f>
        <v>0</v>
      </c>
      <c r="T687" s="195">
        <v>0</v>
      </c>
      <c r="U687" s="10" t="s">
        <v>876</v>
      </c>
      <c r="V687" s="15"/>
      <c r="W687" s="15"/>
      <c r="X687" s="15"/>
      <c r="Y687" s="49" t="s">
        <v>876</v>
      </c>
      <c r="Z687" s="90"/>
    </row>
    <row r="688" spans="10:26" ht="12.75">
      <c r="J688" s="71"/>
      <c r="K688" s="70"/>
      <c r="L688" s="198"/>
      <c r="M688" s="195"/>
      <c r="N688" s="195"/>
      <c r="O688" s="195"/>
      <c r="P688" s="195"/>
      <c r="Q688" s="195"/>
      <c r="R688" s="195"/>
      <c r="S688" s="195"/>
      <c r="T688" s="195"/>
      <c r="U688" s="10"/>
      <c r="V688" s="15"/>
      <c r="W688" s="15"/>
      <c r="X688" s="15"/>
      <c r="Y688" s="49"/>
      <c r="Z688" s="90"/>
    </row>
    <row r="689" spans="10:26" ht="114.75">
      <c r="J689" s="71" t="s">
        <v>881</v>
      </c>
      <c r="K689" s="92" t="s">
        <v>882</v>
      </c>
      <c r="L689" s="198"/>
      <c r="M689" s="195"/>
      <c r="N689" s="195"/>
      <c r="O689" s="195"/>
      <c r="P689" s="195"/>
      <c r="Q689" s="195"/>
      <c r="R689" s="195"/>
      <c r="S689" s="195"/>
      <c r="T689" s="195"/>
      <c r="U689" s="10"/>
      <c r="V689" s="15"/>
      <c r="W689" s="15"/>
      <c r="X689" s="15"/>
      <c r="Y689" s="49"/>
      <c r="Z689" s="90"/>
    </row>
    <row r="690" spans="10:26" ht="51">
      <c r="J690" s="71"/>
      <c r="K690" s="92" t="s">
        <v>196</v>
      </c>
      <c r="L690" s="198">
        <v>9101.6</v>
      </c>
      <c r="M690" s="195">
        <v>0</v>
      </c>
      <c r="N690" s="195">
        <v>0</v>
      </c>
      <c r="O690" s="195">
        <v>0</v>
      </c>
      <c r="P690" s="195">
        <v>0</v>
      </c>
      <c r="Q690" s="195">
        <v>0</v>
      </c>
      <c r="R690" s="195">
        <f>L690+N690+P690</f>
        <v>9101.6</v>
      </c>
      <c r="S690" s="195">
        <f>M690+O690+Q690</f>
        <v>0</v>
      </c>
      <c r="T690" s="195">
        <v>0</v>
      </c>
      <c r="U690" s="10" t="s">
        <v>876</v>
      </c>
      <c r="V690" s="15"/>
      <c r="W690" s="15"/>
      <c r="X690" s="15"/>
      <c r="Y690" s="49" t="s">
        <v>876</v>
      </c>
      <c r="Z690" s="90"/>
    </row>
    <row r="691" spans="10:26" ht="12.75">
      <c r="J691" s="71"/>
      <c r="K691" s="70"/>
      <c r="L691" s="198"/>
      <c r="M691" s="195"/>
      <c r="N691" s="195"/>
      <c r="O691" s="195"/>
      <c r="P691" s="195"/>
      <c r="Q691" s="195"/>
      <c r="R691" s="195"/>
      <c r="S691" s="195"/>
      <c r="T691" s="195"/>
      <c r="U691" s="10"/>
      <c r="V691" s="15"/>
      <c r="W691" s="15"/>
      <c r="X691" s="15"/>
      <c r="Y691" s="49"/>
      <c r="Z691" s="90"/>
    </row>
    <row r="692" spans="10:26" ht="114.75">
      <c r="J692" s="71" t="s">
        <v>883</v>
      </c>
      <c r="K692" s="92" t="s">
        <v>884</v>
      </c>
      <c r="L692" s="198"/>
      <c r="M692" s="195"/>
      <c r="N692" s="195"/>
      <c r="O692" s="195"/>
      <c r="P692" s="195"/>
      <c r="Q692" s="195"/>
      <c r="R692" s="195"/>
      <c r="S692" s="195"/>
      <c r="T692" s="195"/>
      <c r="U692" s="10"/>
      <c r="V692" s="15"/>
      <c r="W692" s="15"/>
      <c r="X692" s="15"/>
      <c r="Y692" s="49"/>
      <c r="Z692" s="90"/>
    </row>
    <row r="693" spans="10:26" ht="51">
      <c r="J693" s="71"/>
      <c r="K693" s="92" t="s">
        <v>196</v>
      </c>
      <c r="L693" s="198">
        <v>6998.9</v>
      </c>
      <c r="M693" s="195">
        <v>0</v>
      </c>
      <c r="N693" s="195">
        <v>0</v>
      </c>
      <c r="O693" s="195">
        <v>0</v>
      </c>
      <c r="P693" s="195">
        <v>0</v>
      </c>
      <c r="Q693" s="195">
        <v>0</v>
      </c>
      <c r="R693" s="195">
        <f>L693+N693+P693</f>
        <v>6998.9</v>
      </c>
      <c r="S693" s="195">
        <f>M693+O693+Q693</f>
        <v>0</v>
      </c>
      <c r="T693" s="195">
        <v>0</v>
      </c>
      <c r="U693" s="10" t="s">
        <v>876</v>
      </c>
      <c r="V693" s="15"/>
      <c r="W693" s="15"/>
      <c r="X693" s="15"/>
      <c r="Y693" s="49" t="s">
        <v>876</v>
      </c>
      <c r="Z693" s="90"/>
    </row>
    <row r="694" spans="10:26" ht="12.75">
      <c r="J694" s="71"/>
      <c r="K694" s="70"/>
      <c r="L694" s="198"/>
      <c r="M694" s="195"/>
      <c r="N694" s="195"/>
      <c r="O694" s="195"/>
      <c r="P694" s="195"/>
      <c r="Q694" s="195"/>
      <c r="R694" s="195"/>
      <c r="S694" s="195"/>
      <c r="T694" s="195"/>
      <c r="U694" s="10"/>
      <c r="V694" s="15"/>
      <c r="W694" s="15"/>
      <c r="X694" s="15"/>
      <c r="Y694" s="49"/>
      <c r="Z694" s="90"/>
    </row>
    <row r="695" spans="10:26" ht="114.75">
      <c r="J695" s="71" t="s">
        <v>885</v>
      </c>
      <c r="K695" s="92" t="s">
        <v>886</v>
      </c>
      <c r="L695" s="198"/>
      <c r="M695" s="195"/>
      <c r="N695" s="195"/>
      <c r="O695" s="195"/>
      <c r="P695" s="195"/>
      <c r="Q695" s="195"/>
      <c r="R695" s="195"/>
      <c r="S695" s="195"/>
      <c r="T695" s="195"/>
      <c r="U695" s="10"/>
      <c r="V695" s="15"/>
      <c r="W695" s="15"/>
      <c r="X695" s="15"/>
      <c r="Y695" s="49"/>
      <c r="Z695" s="90"/>
    </row>
    <row r="696" spans="10:26" ht="51">
      <c r="J696" s="71"/>
      <c r="K696" s="92" t="s">
        <v>196</v>
      </c>
      <c r="L696" s="198">
        <v>10963.8</v>
      </c>
      <c r="M696" s="195">
        <v>0</v>
      </c>
      <c r="N696" s="195">
        <v>0</v>
      </c>
      <c r="O696" s="195">
        <v>0</v>
      </c>
      <c r="P696" s="195">
        <v>0</v>
      </c>
      <c r="Q696" s="195">
        <v>0</v>
      </c>
      <c r="R696" s="195">
        <f>L696+N696+P696</f>
        <v>10963.8</v>
      </c>
      <c r="S696" s="195">
        <f>M696+O696+Q696</f>
        <v>0</v>
      </c>
      <c r="T696" s="195">
        <v>0</v>
      </c>
      <c r="U696" s="10" t="s">
        <v>876</v>
      </c>
      <c r="V696" s="15"/>
      <c r="W696" s="15"/>
      <c r="X696" s="15"/>
      <c r="Y696" s="49" t="s">
        <v>876</v>
      </c>
      <c r="Z696" s="90"/>
    </row>
    <row r="697" spans="10:26" ht="12.75">
      <c r="J697" s="71"/>
      <c r="K697" s="70"/>
      <c r="L697" s="198"/>
      <c r="M697" s="195"/>
      <c r="N697" s="195"/>
      <c r="O697" s="195"/>
      <c r="P697" s="195"/>
      <c r="Q697" s="195"/>
      <c r="R697" s="195"/>
      <c r="S697" s="195"/>
      <c r="T697" s="195"/>
      <c r="U697" s="10"/>
      <c r="V697" s="15"/>
      <c r="W697" s="15"/>
      <c r="X697" s="15"/>
      <c r="Y697" s="49"/>
      <c r="Z697" s="90"/>
    </row>
    <row r="698" spans="10:26" ht="102">
      <c r="J698" s="71" t="s">
        <v>887</v>
      </c>
      <c r="K698" s="92" t="s">
        <v>888</v>
      </c>
      <c r="L698" s="198"/>
      <c r="M698" s="195"/>
      <c r="N698" s="195"/>
      <c r="O698" s="195"/>
      <c r="P698" s="195"/>
      <c r="Q698" s="195"/>
      <c r="R698" s="195"/>
      <c r="S698" s="195"/>
      <c r="T698" s="195"/>
      <c r="U698" s="10"/>
      <c r="V698" s="15"/>
      <c r="W698" s="15"/>
      <c r="X698" s="15"/>
      <c r="Y698" s="49"/>
      <c r="Z698" s="90"/>
    </row>
    <row r="699" spans="10:26" ht="51">
      <c r="J699" s="71"/>
      <c r="K699" s="92" t="s">
        <v>196</v>
      </c>
      <c r="L699" s="198">
        <v>19538.4</v>
      </c>
      <c r="M699" s="195">
        <v>0</v>
      </c>
      <c r="N699" s="195">
        <v>0</v>
      </c>
      <c r="O699" s="195">
        <v>0</v>
      </c>
      <c r="P699" s="195">
        <v>0</v>
      </c>
      <c r="Q699" s="195">
        <v>0</v>
      </c>
      <c r="R699" s="195">
        <f>L699+N699+P699</f>
        <v>19538.4</v>
      </c>
      <c r="S699" s="195">
        <f>M699+O699+Q699</f>
        <v>0</v>
      </c>
      <c r="T699" s="195">
        <v>0</v>
      </c>
      <c r="U699" s="10" t="s">
        <v>876</v>
      </c>
      <c r="V699" s="15"/>
      <c r="W699" s="15"/>
      <c r="X699" s="15"/>
      <c r="Y699" s="49" t="s">
        <v>876</v>
      </c>
      <c r="Z699" s="90"/>
    </row>
    <row r="700" spans="10:26" ht="12.75">
      <c r="J700" s="71"/>
      <c r="K700" s="70"/>
      <c r="L700" s="198"/>
      <c r="M700" s="195"/>
      <c r="N700" s="195"/>
      <c r="O700" s="195"/>
      <c r="P700" s="195"/>
      <c r="Q700" s="195"/>
      <c r="R700" s="195"/>
      <c r="S700" s="195"/>
      <c r="T700" s="195"/>
      <c r="U700" s="10"/>
      <c r="V700" s="15"/>
      <c r="W700" s="15"/>
      <c r="X700" s="15"/>
      <c r="Y700" s="49"/>
      <c r="Z700" s="90"/>
    </row>
    <row r="701" spans="10:26" ht="51">
      <c r="J701" s="71"/>
      <c r="K701" s="92" t="s">
        <v>889</v>
      </c>
      <c r="L701" s="198"/>
      <c r="M701" s="195"/>
      <c r="N701" s="195"/>
      <c r="O701" s="195"/>
      <c r="P701" s="195"/>
      <c r="Q701" s="195"/>
      <c r="R701" s="195"/>
      <c r="S701" s="195"/>
      <c r="T701" s="195"/>
      <c r="U701" s="10"/>
      <c r="V701" s="15"/>
      <c r="W701" s="15"/>
      <c r="X701" s="15"/>
      <c r="Y701" s="49"/>
      <c r="Z701" s="90"/>
    </row>
    <row r="702" spans="10:26" ht="102">
      <c r="J702" s="71" t="s">
        <v>890</v>
      </c>
      <c r="K702" s="92" t="s">
        <v>891</v>
      </c>
      <c r="L702" s="198"/>
      <c r="M702" s="195"/>
      <c r="N702" s="195"/>
      <c r="O702" s="195"/>
      <c r="P702" s="195"/>
      <c r="Q702" s="195"/>
      <c r="R702" s="195"/>
      <c r="S702" s="195"/>
      <c r="T702" s="195"/>
      <c r="U702" s="10"/>
      <c r="V702" s="15"/>
      <c r="W702" s="15"/>
      <c r="X702" s="15"/>
      <c r="Y702" s="49"/>
      <c r="Z702" s="90"/>
    </row>
    <row r="703" spans="10:26" ht="76.5">
      <c r="J703" s="71"/>
      <c r="K703" s="92" t="s">
        <v>196</v>
      </c>
      <c r="L703" s="198">
        <v>20165.4</v>
      </c>
      <c r="M703" s="195">
        <v>10619.8</v>
      </c>
      <c r="N703" s="195">
        <v>0</v>
      </c>
      <c r="O703" s="195">
        <v>0</v>
      </c>
      <c r="P703" s="195">
        <v>0</v>
      </c>
      <c r="Q703" s="195">
        <v>0</v>
      </c>
      <c r="R703" s="195">
        <f>L703+N703+P703</f>
        <v>20165.4</v>
      </c>
      <c r="S703" s="195">
        <f>M703+O703+Q703</f>
        <v>10619.8</v>
      </c>
      <c r="T703" s="195">
        <v>10619.8</v>
      </c>
      <c r="U703" s="10" t="s">
        <v>892</v>
      </c>
      <c r="V703" s="15"/>
      <c r="W703" s="15"/>
      <c r="X703" s="15"/>
      <c r="Y703" s="49" t="s">
        <v>892</v>
      </c>
      <c r="Z703" s="90"/>
    </row>
    <row r="704" spans="10:26" ht="12.75">
      <c r="J704" s="71"/>
      <c r="K704" s="70"/>
      <c r="L704" s="198"/>
      <c r="M704" s="195"/>
      <c r="N704" s="195"/>
      <c r="O704" s="195"/>
      <c r="P704" s="195"/>
      <c r="Q704" s="195"/>
      <c r="R704" s="195"/>
      <c r="S704" s="195"/>
      <c r="T704" s="195"/>
      <c r="U704" s="10"/>
      <c r="V704" s="15"/>
      <c r="W704" s="15"/>
      <c r="X704" s="15"/>
      <c r="Y704" s="49"/>
      <c r="Z704" s="90"/>
    </row>
    <row r="705" spans="10:26" ht="102">
      <c r="J705" s="71" t="s">
        <v>893</v>
      </c>
      <c r="K705" s="92" t="s">
        <v>894</v>
      </c>
      <c r="L705" s="198"/>
      <c r="M705" s="195"/>
      <c r="N705" s="195"/>
      <c r="O705" s="195"/>
      <c r="P705" s="195"/>
      <c r="Q705" s="195"/>
      <c r="R705" s="195"/>
      <c r="S705" s="195"/>
      <c r="T705" s="195"/>
      <c r="U705" s="10"/>
      <c r="V705" s="15"/>
      <c r="W705" s="15"/>
      <c r="X705" s="15"/>
      <c r="Y705" s="49"/>
      <c r="Z705" s="90"/>
    </row>
    <row r="706" spans="10:26" ht="76.5">
      <c r="J706" s="71"/>
      <c r="K706" s="92" t="s">
        <v>196</v>
      </c>
      <c r="L706" s="198">
        <v>74810.1</v>
      </c>
      <c r="M706" s="195">
        <v>7234</v>
      </c>
      <c r="N706" s="195">
        <v>0</v>
      </c>
      <c r="O706" s="195">
        <v>0</v>
      </c>
      <c r="P706" s="195">
        <v>0</v>
      </c>
      <c r="Q706" s="195">
        <v>0</v>
      </c>
      <c r="R706" s="195">
        <f>L706+N706+P706</f>
        <v>74810.1</v>
      </c>
      <c r="S706" s="195">
        <f>M706+O706+Q706</f>
        <v>7234</v>
      </c>
      <c r="T706" s="195">
        <v>0</v>
      </c>
      <c r="U706" s="10" t="s">
        <v>895</v>
      </c>
      <c r="V706" s="15"/>
      <c r="W706" s="15"/>
      <c r="X706" s="15"/>
      <c r="Y706" s="49" t="s">
        <v>895</v>
      </c>
      <c r="Z706" s="90"/>
    </row>
    <row r="707" spans="10:26" ht="12.75">
      <c r="J707" s="71"/>
      <c r="K707" s="70"/>
      <c r="L707" s="198"/>
      <c r="M707" s="195"/>
      <c r="N707" s="195"/>
      <c r="O707" s="195"/>
      <c r="P707" s="195"/>
      <c r="Q707" s="195"/>
      <c r="R707" s="195"/>
      <c r="S707" s="195"/>
      <c r="T707" s="195"/>
      <c r="U707" s="10"/>
      <c r="V707" s="15"/>
      <c r="W707" s="15"/>
      <c r="X707" s="15"/>
      <c r="Y707" s="49"/>
      <c r="Z707" s="90"/>
    </row>
    <row r="708" spans="10:26" ht="51">
      <c r="J708" s="71"/>
      <c r="K708" s="92" t="s">
        <v>485</v>
      </c>
      <c r="L708" s="198"/>
      <c r="M708" s="195"/>
      <c r="N708" s="195"/>
      <c r="O708" s="195"/>
      <c r="P708" s="195"/>
      <c r="Q708" s="195"/>
      <c r="R708" s="195"/>
      <c r="S708" s="195"/>
      <c r="T708" s="195"/>
      <c r="U708" s="10"/>
      <c r="V708" s="15"/>
      <c r="W708" s="15"/>
      <c r="X708" s="15"/>
      <c r="Y708" s="49"/>
      <c r="Z708" s="90"/>
    </row>
    <row r="709" spans="10:26" ht="127.5">
      <c r="J709" s="71" t="s">
        <v>896</v>
      </c>
      <c r="K709" s="92" t="s">
        <v>897</v>
      </c>
      <c r="L709" s="198"/>
      <c r="M709" s="195"/>
      <c r="N709" s="195"/>
      <c r="O709" s="195"/>
      <c r="P709" s="195"/>
      <c r="Q709" s="195"/>
      <c r="R709" s="195"/>
      <c r="S709" s="195"/>
      <c r="T709" s="195"/>
      <c r="U709" s="10"/>
      <c r="V709" s="15"/>
      <c r="W709" s="15"/>
      <c r="X709" s="15"/>
      <c r="Y709" s="49"/>
      <c r="Z709" s="90"/>
    </row>
    <row r="710" spans="10:26" ht="153">
      <c r="J710" s="71"/>
      <c r="K710" s="92" t="s">
        <v>196</v>
      </c>
      <c r="L710" s="198">
        <v>30000</v>
      </c>
      <c r="M710" s="195">
        <v>0</v>
      </c>
      <c r="N710" s="195">
        <v>0</v>
      </c>
      <c r="O710" s="195">
        <v>0</v>
      </c>
      <c r="P710" s="195">
        <v>0</v>
      </c>
      <c r="Q710" s="195">
        <v>0</v>
      </c>
      <c r="R710" s="195">
        <f>L710+N710+P710</f>
        <v>30000</v>
      </c>
      <c r="S710" s="195">
        <f>M710+O710+Q710</f>
        <v>0</v>
      </c>
      <c r="T710" s="195">
        <v>0</v>
      </c>
      <c r="U710" s="10" t="s">
        <v>898</v>
      </c>
      <c r="V710" s="15"/>
      <c r="W710" s="15"/>
      <c r="X710" s="15"/>
      <c r="Y710" s="49" t="s">
        <v>898</v>
      </c>
      <c r="Z710" s="90"/>
    </row>
    <row r="711" spans="10:26" ht="12.75">
      <c r="J711" s="71"/>
      <c r="K711" s="70"/>
      <c r="L711" s="198"/>
      <c r="M711" s="195"/>
      <c r="N711" s="195"/>
      <c r="O711" s="195"/>
      <c r="P711" s="195"/>
      <c r="Q711" s="195"/>
      <c r="R711" s="195"/>
      <c r="S711" s="195"/>
      <c r="T711" s="195"/>
      <c r="U711" s="10"/>
      <c r="V711" s="15"/>
      <c r="W711" s="15"/>
      <c r="X711" s="15"/>
      <c r="Y711" s="49"/>
      <c r="Z711" s="90"/>
    </row>
    <row r="712" spans="10:26" ht="89.25">
      <c r="J712" s="71" t="s">
        <v>899</v>
      </c>
      <c r="K712" s="92" t="s">
        <v>900</v>
      </c>
      <c r="L712" s="198"/>
      <c r="M712" s="195"/>
      <c r="N712" s="195"/>
      <c r="O712" s="195"/>
      <c r="P712" s="195"/>
      <c r="Q712" s="195"/>
      <c r="R712" s="195"/>
      <c r="S712" s="195"/>
      <c r="T712" s="195"/>
      <c r="U712" s="10"/>
      <c r="V712" s="15"/>
      <c r="W712" s="15"/>
      <c r="X712" s="15"/>
      <c r="Y712" s="49"/>
      <c r="Z712" s="90"/>
    </row>
    <row r="713" spans="10:26" ht="153">
      <c r="J713" s="71"/>
      <c r="K713" s="92" t="s">
        <v>196</v>
      </c>
      <c r="L713" s="198">
        <v>10000</v>
      </c>
      <c r="M713" s="195">
        <v>0</v>
      </c>
      <c r="N713" s="195">
        <v>0</v>
      </c>
      <c r="O713" s="195">
        <v>0</v>
      </c>
      <c r="P713" s="195">
        <v>0</v>
      </c>
      <c r="Q713" s="195">
        <v>0</v>
      </c>
      <c r="R713" s="195">
        <f>L713+N713+P713</f>
        <v>10000</v>
      </c>
      <c r="S713" s="195">
        <f>M713+O713+Q713</f>
        <v>0</v>
      </c>
      <c r="T713" s="195">
        <v>0</v>
      </c>
      <c r="U713" s="10" t="s">
        <v>898</v>
      </c>
      <c r="V713" s="15"/>
      <c r="W713" s="15"/>
      <c r="X713" s="15"/>
      <c r="Y713" s="49" t="s">
        <v>898</v>
      </c>
      <c r="Z713" s="90"/>
    </row>
    <row r="714" spans="10:26" ht="12.75">
      <c r="J714" s="71"/>
      <c r="K714" s="70"/>
      <c r="L714" s="198"/>
      <c r="M714" s="195"/>
      <c r="N714" s="195"/>
      <c r="O714" s="195"/>
      <c r="P714" s="195"/>
      <c r="Q714" s="195"/>
      <c r="R714" s="195"/>
      <c r="S714" s="195"/>
      <c r="T714" s="195"/>
      <c r="U714" s="10"/>
      <c r="V714" s="15"/>
      <c r="W714" s="15"/>
      <c r="X714" s="15"/>
      <c r="Y714" s="49"/>
      <c r="Z714" s="90"/>
    </row>
    <row r="715" spans="10:26" ht="114.75">
      <c r="J715" s="71" t="s">
        <v>901</v>
      </c>
      <c r="K715" s="92" t="s">
        <v>902</v>
      </c>
      <c r="L715" s="198"/>
      <c r="M715" s="195"/>
      <c r="N715" s="195"/>
      <c r="O715" s="195"/>
      <c r="P715" s="195"/>
      <c r="Q715" s="195"/>
      <c r="R715" s="195"/>
      <c r="S715" s="195"/>
      <c r="T715" s="195"/>
      <c r="U715" s="10"/>
      <c r="V715" s="15"/>
      <c r="W715" s="15"/>
      <c r="X715" s="15"/>
      <c r="Y715" s="49"/>
      <c r="Z715" s="90"/>
    </row>
    <row r="716" spans="10:26" ht="255">
      <c r="J716" s="71"/>
      <c r="K716" s="92" t="s">
        <v>196</v>
      </c>
      <c r="L716" s="198">
        <v>24607.6</v>
      </c>
      <c r="M716" s="195">
        <v>8584.8</v>
      </c>
      <c r="N716" s="195">
        <v>0</v>
      </c>
      <c r="O716" s="195">
        <v>0</v>
      </c>
      <c r="P716" s="195">
        <v>0</v>
      </c>
      <c r="Q716" s="195">
        <v>0</v>
      </c>
      <c r="R716" s="195">
        <f>L716+N716+P716</f>
        <v>24607.6</v>
      </c>
      <c r="S716" s="195">
        <f>M716+O716+Q716</f>
        <v>8584.8</v>
      </c>
      <c r="T716" s="195">
        <v>8584.8</v>
      </c>
      <c r="U716" s="10" t="s">
        <v>903</v>
      </c>
      <c r="V716" s="15"/>
      <c r="W716" s="15"/>
      <c r="X716" s="15"/>
      <c r="Y716" s="49" t="s">
        <v>903</v>
      </c>
      <c r="Z716" s="90"/>
    </row>
    <row r="717" spans="10:26" ht="12.75">
      <c r="J717" s="71"/>
      <c r="K717" s="70"/>
      <c r="L717" s="198"/>
      <c r="M717" s="195"/>
      <c r="N717" s="195"/>
      <c r="O717" s="195"/>
      <c r="P717" s="195"/>
      <c r="Q717" s="195"/>
      <c r="R717" s="195"/>
      <c r="S717" s="195"/>
      <c r="T717" s="195"/>
      <c r="U717" s="10"/>
      <c r="V717" s="15"/>
      <c r="W717" s="15"/>
      <c r="X717" s="15"/>
      <c r="Y717" s="49"/>
      <c r="Z717" s="90"/>
    </row>
    <row r="718" spans="10:26" ht="127.5">
      <c r="J718" s="71" t="s">
        <v>904</v>
      </c>
      <c r="K718" s="92" t="s">
        <v>905</v>
      </c>
      <c r="L718" s="198"/>
      <c r="M718" s="195"/>
      <c r="N718" s="195"/>
      <c r="O718" s="195"/>
      <c r="P718" s="195"/>
      <c r="Q718" s="195"/>
      <c r="R718" s="195"/>
      <c r="S718" s="195"/>
      <c r="T718" s="195"/>
      <c r="U718" s="10"/>
      <c r="V718" s="15"/>
      <c r="W718" s="15"/>
      <c r="X718" s="15"/>
      <c r="Y718" s="49"/>
      <c r="Z718" s="90"/>
    </row>
    <row r="719" spans="10:26" ht="242.25">
      <c r="J719" s="71"/>
      <c r="K719" s="92" t="s">
        <v>196</v>
      </c>
      <c r="L719" s="198">
        <v>35311.1</v>
      </c>
      <c r="M719" s="195">
        <v>0</v>
      </c>
      <c r="N719" s="195">
        <v>0</v>
      </c>
      <c r="O719" s="195">
        <v>0</v>
      </c>
      <c r="P719" s="195">
        <v>0</v>
      </c>
      <c r="Q719" s="195">
        <v>0</v>
      </c>
      <c r="R719" s="195">
        <f>L719+N719+P719</f>
        <v>35311.1</v>
      </c>
      <c r="S719" s="195">
        <f>M719+O719+Q719</f>
        <v>0</v>
      </c>
      <c r="T719" s="195">
        <v>0</v>
      </c>
      <c r="U719" s="10" t="s">
        <v>906</v>
      </c>
      <c r="V719" s="15"/>
      <c r="W719" s="15"/>
      <c r="X719" s="15"/>
      <c r="Y719" s="49" t="s">
        <v>906</v>
      </c>
      <c r="Z719" s="90"/>
    </row>
    <row r="720" spans="10:26" ht="12.75">
      <c r="J720" s="71"/>
      <c r="K720" s="70"/>
      <c r="L720" s="198"/>
      <c r="M720" s="195"/>
      <c r="N720" s="195"/>
      <c r="O720" s="195"/>
      <c r="P720" s="195"/>
      <c r="Q720" s="195"/>
      <c r="R720" s="195"/>
      <c r="S720" s="195"/>
      <c r="T720" s="195"/>
      <c r="U720" s="10"/>
      <c r="V720" s="15"/>
      <c r="W720" s="15"/>
      <c r="X720" s="15"/>
      <c r="Y720" s="49"/>
      <c r="Z720" s="90"/>
    </row>
    <row r="721" spans="10:26" ht="51">
      <c r="J721" s="71"/>
      <c r="K721" s="92" t="s">
        <v>907</v>
      </c>
      <c r="L721" s="198"/>
      <c r="M721" s="195"/>
      <c r="N721" s="195"/>
      <c r="O721" s="195"/>
      <c r="P721" s="195"/>
      <c r="Q721" s="195"/>
      <c r="R721" s="195"/>
      <c r="S721" s="195"/>
      <c r="T721" s="195"/>
      <c r="U721" s="10"/>
      <c r="V721" s="15"/>
      <c r="W721" s="15"/>
      <c r="X721" s="15"/>
      <c r="Y721" s="49"/>
      <c r="Z721" s="90"/>
    </row>
    <row r="722" spans="10:26" ht="63.75">
      <c r="J722" s="71" t="s">
        <v>908</v>
      </c>
      <c r="K722" s="92" t="s">
        <v>909</v>
      </c>
      <c r="L722" s="198"/>
      <c r="M722" s="195"/>
      <c r="N722" s="195"/>
      <c r="O722" s="195"/>
      <c r="P722" s="195"/>
      <c r="Q722" s="195"/>
      <c r="R722" s="195"/>
      <c r="S722" s="195"/>
      <c r="T722" s="195"/>
      <c r="U722" s="10"/>
      <c r="V722" s="15"/>
      <c r="W722" s="15"/>
      <c r="X722" s="15"/>
      <c r="Y722" s="49"/>
      <c r="Z722" s="90"/>
    </row>
    <row r="723" spans="10:26" ht="38.25">
      <c r="J723" s="71"/>
      <c r="K723" s="92" t="s">
        <v>199</v>
      </c>
      <c r="L723" s="198">
        <v>976.5</v>
      </c>
      <c r="M723" s="195">
        <v>0</v>
      </c>
      <c r="N723" s="195">
        <v>0</v>
      </c>
      <c r="O723" s="195">
        <v>0</v>
      </c>
      <c r="P723" s="195">
        <v>0</v>
      </c>
      <c r="Q723" s="195">
        <v>0</v>
      </c>
      <c r="R723" s="195">
        <f>L723+N723+P723</f>
        <v>976.5</v>
      </c>
      <c r="S723" s="195">
        <f>M723+O723+Q723</f>
        <v>0</v>
      </c>
      <c r="T723" s="195">
        <v>0</v>
      </c>
      <c r="U723" s="10" t="s">
        <v>910</v>
      </c>
      <c r="V723" s="15"/>
      <c r="W723" s="15"/>
      <c r="X723" s="15"/>
      <c r="Y723" s="49" t="s">
        <v>910</v>
      </c>
      <c r="Z723" s="90"/>
    </row>
    <row r="724" spans="10:26" ht="12.75">
      <c r="J724" s="71"/>
      <c r="K724" s="70"/>
      <c r="L724" s="198"/>
      <c r="M724" s="195"/>
      <c r="N724" s="195"/>
      <c r="O724" s="195"/>
      <c r="P724" s="195"/>
      <c r="Q724" s="195"/>
      <c r="R724" s="195"/>
      <c r="S724" s="195"/>
      <c r="T724" s="195"/>
      <c r="U724" s="10"/>
      <c r="V724" s="15"/>
      <c r="W724" s="15"/>
      <c r="X724" s="15"/>
      <c r="Y724" s="49"/>
      <c r="Z724" s="90"/>
    </row>
    <row r="725" spans="10:26" ht="63.75">
      <c r="J725" s="71"/>
      <c r="K725" s="92" t="s">
        <v>331</v>
      </c>
      <c r="L725" s="198"/>
      <c r="M725" s="195"/>
      <c r="N725" s="195"/>
      <c r="O725" s="195"/>
      <c r="P725" s="195"/>
      <c r="Q725" s="195"/>
      <c r="R725" s="195"/>
      <c r="S725" s="195"/>
      <c r="T725" s="195"/>
      <c r="U725" s="10"/>
      <c r="V725" s="15"/>
      <c r="W725" s="15"/>
      <c r="X725" s="15"/>
      <c r="Y725" s="49"/>
      <c r="Z725" s="90"/>
    </row>
    <row r="726" spans="10:26" ht="89.25">
      <c r="J726" s="71" t="s">
        <v>911</v>
      </c>
      <c r="K726" s="92" t="s">
        <v>912</v>
      </c>
      <c r="L726" s="198"/>
      <c r="M726" s="195"/>
      <c r="N726" s="195"/>
      <c r="O726" s="195"/>
      <c r="P726" s="195"/>
      <c r="Q726" s="195"/>
      <c r="R726" s="195"/>
      <c r="S726" s="195"/>
      <c r="T726" s="195"/>
      <c r="U726" s="10"/>
      <c r="V726" s="15"/>
      <c r="W726" s="15"/>
      <c r="X726" s="15"/>
      <c r="Y726" s="49"/>
      <c r="Z726" s="90"/>
    </row>
    <row r="727" spans="10:26" ht="51">
      <c r="J727" s="71"/>
      <c r="K727" s="92" t="s">
        <v>196</v>
      </c>
      <c r="L727" s="198">
        <v>48645.3</v>
      </c>
      <c r="M727" s="195">
        <v>0</v>
      </c>
      <c r="N727" s="195">
        <v>0</v>
      </c>
      <c r="O727" s="195">
        <v>0</v>
      </c>
      <c r="P727" s="195">
        <v>0</v>
      </c>
      <c r="Q727" s="195">
        <v>0</v>
      </c>
      <c r="R727" s="195">
        <f>L727+N727+P727</f>
        <v>48645.3</v>
      </c>
      <c r="S727" s="195">
        <f>M727+O727+Q727</f>
        <v>0</v>
      </c>
      <c r="T727" s="195">
        <v>0</v>
      </c>
      <c r="U727" s="10" t="s">
        <v>913</v>
      </c>
      <c r="V727" s="15"/>
      <c r="W727" s="15"/>
      <c r="X727" s="15"/>
      <c r="Y727" s="49" t="s">
        <v>913</v>
      </c>
      <c r="Z727" s="90"/>
    </row>
    <row r="728" spans="10:26" ht="12.75">
      <c r="J728" s="71"/>
      <c r="K728" s="70"/>
      <c r="L728" s="198"/>
      <c r="M728" s="195"/>
      <c r="N728" s="195"/>
      <c r="O728" s="195"/>
      <c r="P728" s="195"/>
      <c r="Q728" s="195"/>
      <c r="R728" s="195"/>
      <c r="S728" s="195"/>
      <c r="T728" s="195"/>
      <c r="U728" s="10"/>
      <c r="V728" s="15"/>
      <c r="W728" s="15"/>
      <c r="X728" s="15"/>
      <c r="Y728" s="49"/>
      <c r="Z728" s="90"/>
    </row>
    <row r="729" spans="10:26" ht="102">
      <c r="J729" s="71" t="s">
        <v>914</v>
      </c>
      <c r="K729" s="92" t="s">
        <v>915</v>
      </c>
      <c r="L729" s="198"/>
      <c r="M729" s="195"/>
      <c r="N729" s="195"/>
      <c r="O729" s="195"/>
      <c r="P729" s="195"/>
      <c r="Q729" s="195"/>
      <c r="R729" s="195"/>
      <c r="S729" s="195"/>
      <c r="T729" s="195"/>
      <c r="U729" s="10"/>
      <c r="V729" s="15"/>
      <c r="W729" s="15"/>
      <c r="X729" s="15"/>
      <c r="Y729" s="49"/>
      <c r="Z729" s="90"/>
    </row>
    <row r="730" spans="10:26" ht="140.25">
      <c r="J730" s="71"/>
      <c r="K730" s="92" t="s">
        <v>196</v>
      </c>
      <c r="L730" s="198">
        <v>205662.9</v>
      </c>
      <c r="M730" s="195">
        <v>86553.9</v>
      </c>
      <c r="N730" s="195">
        <v>0</v>
      </c>
      <c r="O730" s="195">
        <v>0</v>
      </c>
      <c r="P730" s="195">
        <v>0</v>
      </c>
      <c r="Q730" s="195">
        <v>0</v>
      </c>
      <c r="R730" s="195">
        <f>L730+N730+P730</f>
        <v>205662.9</v>
      </c>
      <c r="S730" s="195">
        <f>M730+O730+Q730</f>
        <v>86553.9</v>
      </c>
      <c r="T730" s="195">
        <v>86553.9</v>
      </c>
      <c r="U730" s="10" t="s">
        <v>916</v>
      </c>
      <c r="V730" s="15"/>
      <c r="W730" s="15"/>
      <c r="X730" s="15"/>
      <c r="Y730" s="49" t="s">
        <v>916</v>
      </c>
      <c r="Z730" s="90"/>
    </row>
    <row r="731" spans="10:26" ht="12.75">
      <c r="J731" s="71"/>
      <c r="K731" s="70"/>
      <c r="L731" s="198"/>
      <c r="M731" s="195"/>
      <c r="N731" s="195"/>
      <c r="O731" s="195"/>
      <c r="P731" s="195"/>
      <c r="Q731" s="195"/>
      <c r="R731" s="195"/>
      <c r="S731" s="195"/>
      <c r="T731" s="195"/>
      <c r="U731" s="10"/>
      <c r="V731" s="15"/>
      <c r="W731" s="15"/>
      <c r="X731" s="15"/>
      <c r="Y731" s="49"/>
      <c r="Z731" s="90"/>
    </row>
    <row r="732" spans="10:26" ht="165.75">
      <c r="J732" s="71" t="s">
        <v>917</v>
      </c>
      <c r="K732" s="92" t="s">
        <v>918</v>
      </c>
      <c r="L732" s="198"/>
      <c r="M732" s="195"/>
      <c r="N732" s="195"/>
      <c r="O732" s="195"/>
      <c r="P732" s="195"/>
      <c r="Q732" s="195"/>
      <c r="R732" s="195"/>
      <c r="S732" s="195"/>
      <c r="T732" s="195"/>
      <c r="U732" s="10"/>
      <c r="V732" s="15"/>
      <c r="W732" s="15"/>
      <c r="X732" s="15"/>
      <c r="Y732" s="49"/>
      <c r="Z732" s="90"/>
    </row>
    <row r="733" spans="10:26" ht="165.75">
      <c r="J733" s="71"/>
      <c r="K733" s="92" t="s">
        <v>196</v>
      </c>
      <c r="L733" s="198">
        <v>58412.8</v>
      </c>
      <c r="M733" s="195">
        <v>0</v>
      </c>
      <c r="N733" s="195">
        <v>0</v>
      </c>
      <c r="O733" s="195">
        <v>0</v>
      </c>
      <c r="P733" s="195">
        <v>0</v>
      </c>
      <c r="Q733" s="195">
        <v>0</v>
      </c>
      <c r="R733" s="195">
        <f>L733+N733+P733</f>
        <v>58412.8</v>
      </c>
      <c r="S733" s="195">
        <f>M733+O733+Q733</f>
        <v>0</v>
      </c>
      <c r="T733" s="195">
        <v>0</v>
      </c>
      <c r="U733" s="10" t="s">
        <v>919</v>
      </c>
      <c r="V733" s="15"/>
      <c r="W733" s="15"/>
      <c r="X733" s="15"/>
      <c r="Y733" s="49" t="s">
        <v>919</v>
      </c>
      <c r="Z733" s="90"/>
    </row>
    <row r="734" spans="10:26" ht="12.75">
      <c r="J734" s="71"/>
      <c r="K734" s="70"/>
      <c r="L734" s="198"/>
      <c r="M734" s="195"/>
      <c r="N734" s="195"/>
      <c r="O734" s="195"/>
      <c r="P734" s="195"/>
      <c r="Q734" s="195"/>
      <c r="R734" s="195"/>
      <c r="S734" s="195"/>
      <c r="T734" s="195"/>
      <c r="U734" s="10"/>
      <c r="V734" s="15"/>
      <c r="W734" s="15"/>
      <c r="X734" s="15"/>
      <c r="Y734" s="49"/>
      <c r="Z734" s="90"/>
    </row>
    <row r="735" spans="10:26" ht="204">
      <c r="J735" s="71" t="s">
        <v>920</v>
      </c>
      <c r="K735" s="92" t="s">
        <v>921</v>
      </c>
      <c r="L735" s="198"/>
      <c r="M735" s="195"/>
      <c r="N735" s="195"/>
      <c r="O735" s="195"/>
      <c r="P735" s="195"/>
      <c r="Q735" s="195"/>
      <c r="R735" s="195"/>
      <c r="S735" s="195"/>
      <c r="T735" s="195"/>
      <c r="U735" s="10"/>
      <c r="V735" s="15"/>
      <c r="W735" s="15"/>
      <c r="X735" s="15"/>
      <c r="Y735" s="49"/>
      <c r="Z735" s="90"/>
    </row>
    <row r="736" spans="10:26" ht="318.75">
      <c r="J736" s="71"/>
      <c r="K736" s="92" t="s">
        <v>196</v>
      </c>
      <c r="L736" s="198">
        <v>212547.5</v>
      </c>
      <c r="M736" s="195">
        <v>36882.3</v>
      </c>
      <c r="N736" s="195">
        <v>0</v>
      </c>
      <c r="O736" s="195">
        <v>0</v>
      </c>
      <c r="P736" s="195">
        <v>0</v>
      </c>
      <c r="Q736" s="195">
        <v>0</v>
      </c>
      <c r="R736" s="195">
        <f>L736+N736+P736</f>
        <v>212547.5</v>
      </c>
      <c r="S736" s="195">
        <f>M736+O736+Q736</f>
        <v>36882.3</v>
      </c>
      <c r="T736" s="195">
        <v>36882.3</v>
      </c>
      <c r="U736" s="10" t="s">
        <v>922</v>
      </c>
      <c r="V736" s="15"/>
      <c r="W736" s="15"/>
      <c r="X736" s="15"/>
      <c r="Y736" s="49" t="s">
        <v>922</v>
      </c>
      <c r="Z736" s="90"/>
    </row>
    <row r="737" spans="10:26" ht="12.75">
      <c r="J737" s="71"/>
      <c r="K737" s="70"/>
      <c r="L737" s="198"/>
      <c r="M737" s="195"/>
      <c r="N737" s="195"/>
      <c r="O737" s="195"/>
      <c r="P737" s="195"/>
      <c r="Q737" s="195"/>
      <c r="R737" s="195"/>
      <c r="S737" s="195"/>
      <c r="T737" s="195"/>
      <c r="U737" s="10"/>
      <c r="V737" s="15"/>
      <c r="W737" s="15"/>
      <c r="X737" s="15"/>
      <c r="Y737" s="49"/>
      <c r="Z737" s="90"/>
    </row>
    <row r="738" spans="10:26" ht="114.75">
      <c r="J738" s="71" t="s">
        <v>923</v>
      </c>
      <c r="K738" s="92" t="s">
        <v>924</v>
      </c>
      <c r="L738" s="198"/>
      <c r="M738" s="195"/>
      <c r="N738" s="195"/>
      <c r="O738" s="195"/>
      <c r="P738" s="195"/>
      <c r="Q738" s="195"/>
      <c r="R738" s="195"/>
      <c r="S738" s="195"/>
      <c r="T738" s="195"/>
      <c r="U738" s="10"/>
      <c r="V738" s="15"/>
      <c r="W738" s="15"/>
      <c r="X738" s="15"/>
      <c r="Y738" s="49"/>
      <c r="Z738" s="90"/>
    </row>
    <row r="739" spans="10:26" ht="204">
      <c r="J739" s="71"/>
      <c r="K739" s="92" t="s">
        <v>196</v>
      </c>
      <c r="L739" s="198">
        <v>1483.5</v>
      </c>
      <c r="M739" s="195">
        <v>0</v>
      </c>
      <c r="N739" s="195">
        <v>0</v>
      </c>
      <c r="O739" s="195">
        <v>0</v>
      </c>
      <c r="P739" s="195">
        <v>0</v>
      </c>
      <c r="Q739" s="195">
        <v>0</v>
      </c>
      <c r="R739" s="195">
        <f>L739+N739+P739</f>
        <v>1483.5</v>
      </c>
      <c r="S739" s="195">
        <f>M739+O739+Q739</f>
        <v>0</v>
      </c>
      <c r="T739" s="195">
        <v>0</v>
      </c>
      <c r="U739" s="10" t="s">
        <v>925</v>
      </c>
      <c r="V739" s="15"/>
      <c r="W739" s="15"/>
      <c r="X739" s="15"/>
      <c r="Y739" s="49" t="s">
        <v>925</v>
      </c>
      <c r="Z739" s="90"/>
    </row>
    <row r="740" spans="10:26" ht="12.75">
      <c r="J740" s="71"/>
      <c r="K740" s="70"/>
      <c r="L740" s="198"/>
      <c r="M740" s="195"/>
      <c r="N740" s="195"/>
      <c r="O740" s="195"/>
      <c r="P740" s="195"/>
      <c r="Q740" s="195"/>
      <c r="R740" s="195"/>
      <c r="S740" s="195"/>
      <c r="T740" s="195"/>
      <c r="U740" s="10"/>
      <c r="V740" s="15"/>
      <c r="W740" s="15"/>
      <c r="X740" s="15"/>
      <c r="Y740" s="49"/>
      <c r="Z740" s="90"/>
    </row>
    <row r="741" spans="10:26" ht="76.5">
      <c r="J741" s="71" t="s">
        <v>926</v>
      </c>
      <c r="K741" s="92" t="s">
        <v>927</v>
      </c>
      <c r="L741" s="198"/>
      <c r="M741" s="195"/>
      <c r="N741" s="195"/>
      <c r="O741" s="195"/>
      <c r="P741" s="195"/>
      <c r="Q741" s="195"/>
      <c r="R741" s="195"/>
      <c r="S741" s="195"/>
      <c r="T741" s="195"/>
      <c r="U741" s="10"/>
      <c r="V741" s="15"/>
      <c r="W741" s="15"/>
      <c r="X741" s="15"/>
      <c r="Y741" s="49"/>
      <c r="Z741" s="90"/>
    </row>
    <row r="742" spans="10:26" ht="216.75">
      <c r="J742" s="71"/>
      <c r="K742" s="92" t="s">
        <v>196</v>
      </c>
      <c r="L742" s="198">
        <v>12429.5</v>
      </c>
      <c r="M742" s="195">
        <v>6051.3</v>
      </c>
      <c r="N742" s="195">
        <v>0</v>
      </c>
      <c r="O742" s="195">
        <v>0</v>
      </c>
      <c r="P742" s="195">
        <v>0</v>
      </c>
      <c r="Q742" s="195">
        <v>0</v>
      </c>
      <c r="R742" s="195">
        <f>L742+N742+P742</f>
        <v>12429.5</v>
      </c>
      <c r="S742" s="195">
        <f>M742+O742+Q742</f>
        <v>6051.3</v>
      </c>
      <c r="T742" s="195">
        <v>6051.3</v>
      </c>
      <c r="U742" s="10" t="s">
        <v>928</v>
      </c>
      <c r="V742" s="15"/>
      <c r="W742" s="15"/>
      <c r="X742" s="15"/>
      <c r="Y742" s="49" t="s">
        <v>928</v>
      </c>
      <c r="Z742" s="90"/>
    </row>
    <row r="743" spans="10:26" ht="12.75">
      <c r="J743" s="71"/>
      <c r="K743" s="70"/>
      <c r="L743" s="198"/>
      <c r="M743" s="195"/>
      <c r="N743" s="195"/>
      <c r="O743" s="195"/>
      <c r="P743" s="195"/>
      <c r="Q743" s="195"/>
      <c r="R743" s="195"/>
      <c r="S743" s="195"/>
      <c r="T743" s="195"/>
      <c r="U743" s="10"/>
      <c r="V743" s="15"/>
      <c r="W743" s="15"/>
      <c r="X743" s="15"/>
      <c r="Y743" s="49"/>
      <c r="Z743" s="90"/>
    </row>
    <row r="744" spans="10:26" ht="76.5">
      <c r="J744" s="71" t="s">
        <v>929</v>
      </c>
      <c r="K744" s="92" t="s">
        <v>930</v>
      </c>
      <c r="L744" s="198"/>
      <c r="M744" s="195"/>
      <c r="N744" s="195"/>
      <c r="O744" s="195"/>
      <c r="P744" s="195"/>
      <c r="Q744" s="195"/>
      <c r="R744" s="195"/>
      <c r="S744" s="195"/>
      <c r="T744" s="195"/>
      <c r="U744" s="10"/>
      <c r="V744" s="15"/>
      <c r="W744" s="15"/>
      <c r="X744" s="15"/>
      <c r="Y744" s="49"/>
      <c r="Z744" s="90"/>
    </row>
    <row r="745" spans="10:26" ht="331.5">
      <c r="J745" s="71"/>
      <c r="K745" s="92" t="s">
        <v>196</v>
      </c>
      <c r="L745" s="198">
        <v>13395.7</v>
      </c>
      <c r="M745" s="195">
        <v>0</v>
      </c>
      <c r="N745" s="195">
        <v>0</v>
      </c>
      <c r="O745" s="195">
        <v>0</v>
      </c>
      <c r="P745" s="195">
        <v>0</v>
      </c>
      <c r="Q745" s="195">
        <v>0</v>
      </c>
      <c r="R745" s="195">
        <f>L745+N745+P745</f>
        <v>13395.7</v>
      </c>
      <c r="S745" s="195">
        <f>M745+O745+Q745</f>
        <v>0</v>
      </c>
      <c r="T745" s="195">
        <v>0</v>
      </c>
      <c r="U745" s="10" t="s">
        <v>931</v>
      </c>
      <c r="V745" s="15"/>
      <c r="W745" s="15"/>
      <c r="X745" s="15"/>
      <c r="Y745" s="49" t="s">
        <v>931</v>
      </c>
      <c r="Z745" s="90"/>
    </row>
    <row r="746" spans="10:26" ht="12.75">
      <c r="J746" s="71"/>
      <c r="K746" s="70"/>
      <c r="L746" s="198"/>
      <c r="M746" s="195"/>
      <c r="N746" s="195"/>
      <c r="O746" s="195"/>
      <c r="P746" s="195"/>
      <c r="Q746" s="195"/>
      <c r="R746" s="195"/>
      <c r="S746" s="195"/>
      <c r="T746" s="195"/>
      <c r="U746" s="10"/>
      <c r="V746" s="15"/>
      <c r="W746" s="15"/>
      <c r="X746" s="15"/>
      <c r="Y746" s="49"/>
      <c r="Z746" s="90"/>
    </row>
    <row r="747" spans="10:26" ht="89.25">
      <c r="J747" s="71" t="s">
        <v>932</v>
      </c>
      <c r="K747" s="92" t="s">
        <v>933</v>
      </c>
      <c r="L747" s="198"/>
      <c r="M747" s="195"/>
      <c r="N747" s="195"/>
      <c r="O747" s="195"/>
      <c r="P747" s="195"/>
      <c r="Q747" s="195"/>
      <c r="R747" s="195"/>
      <c r="S747" s="195"/>
      <c r="T747" s="195"/>
      <c r="U747" s="10"/>
      <c r="V747" s="15"/>
      <c r="W747" s="15"/>
      <c r="X747" s="15"/>
      <c r="Y747" s="49"/>
      <c r="Z747" s="90"/>
    </row>
    <row r="748" spans="10:26" ht="204">
      <c r="J748" s="71"/>
      <c r="K748" s="92" t="s">
        <v>196</v>
      </c>
      <c r="L748" s="198">
        <v>2983.1</v>
      </c>
      <c r="M748" s="195">
        <v>0</v>
      </c>
      <c r="N748" s="195">
        <v>0</v>
      </c>
      <c r="O748" s="195">
        <v>0</v>
      </c>
      <c r="P748" s="195">
        <v>0</v>
      </c>
      <c r="Q748" s="195">
        <v>0</v>
      </c>
      <c r="R748" s="195">
        <f>L748+N748+P748</f>
        <v>2983.1</v>
      </c>
      <c r="S748" s="195">
        <f>M748+O748+Q748</f>
        <v>0</v>
      </c>
      <c r="T748" s="195">
        <v>0</v>
      </c>
      <c r="U748" s="10" t="s">
        <v>934</v>
      </c>
      <c r="V748" s="15"/>
      <c r="W748" s="15"/>
      <c r="X748" s="15"/>
      <c r="Y748" s="49" t="s">
        <v>934</v>
      </c>
      <c r="Z748" s="90"/>
    </row>
    <row r="749" spans="10:26" ht="12.75">
      <c r="J749" s="71"/>
      <c r="K749" s="70"/>
      <c r="L749" s="198"/>
      <c r="M749" s="195"/>
      <c r="N749" s="195"/>
      <c r="O749" s="195"/>
      <c r="P749" s="195"/>
      <c r="Q749" s="195"/>
      <c r="R749" s="195"/>
      <c r="S749" s="195"/>
      <c r="T749" s="195"/>
      <c r="U749" s="10"/>
      <c r="V749" s="15"/>
      <c r="W749" s="15"/>
      <c r="X749" s="15"/>
      <c r="Y749" s="49"/>
      <c r="Z749" s="90"/>
    </row>
    <row r="750" spans="10:26" ht="51">
      <c r="J750" s="71"/>
      <c r="K750" s="92" t="s">
        <v>535</v>
      </c>
      <c r="L750" s="198"/>
      <c r="M750" s="195"/>
      <c r="N750" s="195"/>
      <c r="O750" s="195"/>
      <c r="P750" s="195"/>
      <c r="Q750" s="195"/>
      <c r="R750" s="195"/>
      <c r="S750" s="195"/>
      <c r="T750" s="195"/>
      <c r="U750" s="10"/>
      <c r="V750" s="15"/>
      <c r="W750" s="15"/>
      <c r="X750" s="15"/>
      <c r="Y750" s="49"/>
      <c r="Z750" s="90"/>
    </row>
    <row r="751" spans="10:26" ht="140.25">
      <c r="J751" s="71" t="s">
        <v>935</v>
      </c>
      <c r="K751" s="92" t="s">
        <v>936</v>
      </c>
      <c r="L751" s="198"/>
      <c r="M751" s="195"/>
      <c r="N751" s="195"/>
      <c r="O751" s="195"/>
      <c r="P751" s="195"/>
      <c r="Q751" s="195"/>
      <c r="R751" s="195"/>
      <c r="S751" s="195"/>
      <c r="T751" s="195"/>
      <c r="U751" s="10"/>
      <c r="V751" s="15"/>
      <c r="W751" s="15"/>
      <c r="X751" s="15"/>
      <c r="Y751" s="49"/>
      <c r="Z751" s="90"/>
    </row>
    <row r="752" spans="10:26" ht="51">
      <c r="J752" s="71"/>
      <c r="K752" s="92" t="s">
        <v>196</v>
      </c>
      <c r="L752" s="198">
        <v>121604.2</v>
      </c>
      <c r="M752" s="195">
        <v>0</v>
      </c>
      <c r="N752" s="195">
        <v>0</v>
      </c>
      <c r="O752" s="195">
        <v>0</v>
      </c>
      <c r="P752" s="195">
        <v>0</v>
      </c>
      <c r="Q752" s="195">
        <v>0</v>
      </c>
      <c r="R752" s="195">
        <f>L752+N752+P752</f>
        <v>121604.2</v>
      </c>
      <c r="S752" s="195">
        <f>M752+O752+Q752</f>
        <v>0</v>
      </c>
      <c r="T752" s="195">
        <v>0</v>
      </c>
      <c r="U752" s="10" t="s">
        <v>475</v>
      </c>
      <c r="V752" s="15"/>
      <c r="W752" s="15"/>
      <c r="X752" s="15"/>
      <c r="Y752" s="49" t="s">
        <v>475</v>
      </c>
      <c r="Z752" s="90"/>
    </row>
    <row r="753" spans="10:26" ht="12.75">
      <c r="J753" s="71"/>
      <c r="K753" s="70"/>
      <c r="L753" s="198"/>
      <c r="M753" s="195"/>
      <c r="N753" s="195"/>
      <c r="O753" s="195"/>
      <c r="P753" s="195"/>
      <c r="Q753" s="195"/>
      <c r="R753" s="195"/>
      <c r="S753" s="195"/>
      <c r="T753" s="195"/>
      <c r="U753" s="10"/>
      <c r="V753" s="15"/>
      <c r="W753" s="15"/>
      <c r="X753" s="15"/>
      <c r="Y753" s="49"/>
      <c r="Z753" s="90"/>
    </row>
    <row r="754" spans="10:26" ht="102">
      <c r="J754" s="71" t="s">
        <v>937</v>
      </c>
      <c r="K754" s="92" t="s">
        <v>938</v>
      </c>
      <c r="L754" s="198"/>
      <c r="M754" s="195"/>
      <c r="N754" s="195"/>
      <c r="O754" s="195"/>
      <c r="P754" s="195"/>
      <c r="Q754" s="195"/>
      <c r="R754" s="195"/>
      <c r="S754" s="195"/>
      <c r="T754" s="195"/>
      <c r="U754" s="10"/>
      <c r="V754" s="15"/>
      <c r="W754" s="15"/>
      <c r="X754" s="15"/>
      <c r="Y754" s="49"/>
      <c r="Z754" s="90"/>
    </row>
    <row r="755" spans="10:26" ht="51">
      <c r="J755" s="71"/>
      <c r="K755" s="92" t="s">
        <v>196</v>
      </c>
      <c r="L755" s="198">
        <v>55554.1</v>
      </c>
      <c r="M755" s="195">
        <v>0</v>
      </c>
      <c r="N755" s="195">
        <v>0</v>
      </c>
      <c r="O755" s="195">
        <v>0</v>
      </c>
      <c r="P755" s="195">
        <v>0</v>
      </c>
      <c r="Q755" s="195">
        <v>0</v>
      </c>
      <c r="R755" s="195">
        <f>L755+N755+P755</f>
        <v>55554.1</v>
      </c>
      <c r="S755" s="195">
        <f>M755+O755+Q755</f>
        <v>0</v>
      </c>
      <c r="T755" s="195">
        <v>0</v>
      </c>
      <c r="U755" s="10" t="s">
        <v>475</v>
      </c>
      <c r="V755" s="15"/>
      <c r="W755" s="15"/>
      <c r="X755" s="15"/>
      <c r="Y755" s="49" t="s">
        <v>475</v>
      </c>
      <c r="Z755" s="90"/>
    </row>
    <row r="756" spans="10:26" ht="12.75">
      <c r="J756" s="71"/>
      <c r="K756" s="70"/>
      <c r="L756" s="198"/>
      <c r="M756" s="195"/>
      <c r="N756" s="195"/>
      <c r="O756" s="195"/>
      <c r="P756" s="195"/>
      <c r="Q756" s="195"/>
      <c r="R756" s="195"/>
      <c r="S756" s="195"/>
      <c r="T756" s="195"/>
      <c r="U756" s="10"/>
      <c r="V756" s="15"/>
      <c r="W756" s="15"/>
      <c r="X756" s="15"/>
      <c r="Y756" s="49"/>
      <c r="Z756" s="90"/>
    </row>
    <row r="757" spans="10:26" ht="51">
      <c r="J757" s="71"/>
      <c r="K757" s="92" t="s">
        <v>446</v>
      </c>
      <c r="L757" s="198"/>
      <c r="M757" s="195"/>
      <c r="N757" s="195"/>
      <c r="O757" s="195"/>
      <c r="P757" s="195"/>
      <c r="Q757" s="195"/>
      <c r="R757" s="195"/>
      <c r="S757" s="195"/>
      <c r="T757" s="195"/>
      <c r="U757" s="10"/>
      <c r="V757" s="15"/>
      <c r="W757" s="15"/>
      <c r="X757" s="15"/>
      <c r="Y757" s="49"/>
      <c r="Z757" s="90"/>
    </row>
    <row r="758" spans="10:26" ht="102">
      <c r="J758" s="71" t="s">
        <v>939</v>
      </c>
      <c r="K758" s="92" t="s">
        <v>940</v>
      </c>
      <c r="L758" s="198"/>
      <c r="M758" s="195"/>
      <c r="N758" s="195"/>
      <c r="O758" s="195"/>
      <c r="P758" s="195"/>
      <c r="Q758" s="195"/>
      <c r="R758" s="195"/>
      <c r="S758" s="195"/>
      <c r="T758" s="195"/>
      <c r="U758" s="10"/>
      <c r="V758" s="15"/>
      <c r="W758" s="15"/>
      <c r="X758" s="15"/>
      <c r="Y758" s="49"/>
      <c r="Z758" s="90"/>
    </row>
    <row r="759" spans="10:26" ht="357">
      <c r="J759" s="71"/>
      <c r="K759" s="92" t="s">
        <v>196</v>
      </c>
      <c r="L759" s="198">
        <v>37195.7</v>
      </c>
      <c r="M759" s="195">
        <v>0</v>
      </c>
      <c r="N759" s="195">
        <v>0</v>
      </c>
      <c r="O759" s="195">
        <v>0</v>
      </c>
      <c r="P759" s="195">
        <v>0</v>
      </c>
      <c r="Q759" s="195">
        <v>0</v>
      </c>
      <c r="R759" s="195">
        <f>L759+N759+P759</f>
        <v>37195.7</v>
      </c>
      <c r="S759" s="195">
        <f>M759+O759+Q759</f>
        <v>0</v>
      </c>
      <c r="T759" s="195">
        <v>0</v>
      </c>
      <c r="U759" s="10" t="s">
        <v>941</v>
      </c>
      <c r="V759" s="15"/>
      <c r="W759" s="15"/>
      <c r="X759" s="15"/>
      <c r="Y759" s="49" t="s">
        <v>941</v>
      </c>
      <c r="Z759" s="90"/>
    </row>
    <row r="760" spans="10:26" ht="12.75">
      <c r="J760" s="71"/>
      <c r="K760" s="70"/>
      <c r="L760" s="198"/>
      <c r="M760" s="195"/>
      <c r="N760" s="195"/>
      <c r="O760" s="195"/>
      <c r="P760" s="195"/>
      <c r="Q760" s="195"/>
      <c r="R760" s="195"/>
      <c r="S760" s="195"/>
      <c r="T760" s="195"/>
      <c r="U760" s="10"/>
      <c r="V760" s="15"/>
      <c r="W760" s="15"/>
      <c r="X760" s="15"/>
      <c r="Y760" s="49"/>
      <c r="Z760" s="90"/>
    </row>
    <row r="761" spans="10:26" ht="89.25">
      <c r="J761" s="71" t="s">
        <v>942</v>
      </c>
      <c r="K761" s="92" t="s">
        <v>943</v>
      </c>
      <c r="L761" s="198"/>
      <c r="M761" s="195"/>
      <c r="N761" s="195"/>
      <c r="O761" s="195"/>
      <c r="P761" s="195"/>
      <c r="Q761" s="195"/>
      <c r="R761" s="195"/>
      <c r="S761" s="195"/>
      <c r="T761" s="195"/>
      <c r="U761" s="10"/>
      <c r="V761" s="15"/>
      <c r="W761" s="15"/>
      <c r="X761" s="15"/>
      <c r="Y761" s="49"/>
      <c r="Z761" s="90"/>
    </row>
    <row r="762" spans="10:26" ht="357">
      <c r="J762" s="71"/>
      <c r="K762" s="92" t="s">
        <v>196</v>
      </c>
      <c r="L762" s="198">
        <v>30603.2</v>
      </c>
      <c r="M762" s="195">
        <v>0</v>
      </c>
      <c r="N762" s="195">
        <v>0</v>
      </c>
      <c r="O762" s="195">
        <v>0</v>
      </c>
      <c r="P762" s="195">
        <v>0</v>
      </c>
      <c r="Q762" s="195">
        <v>0</v>
      </c>
      <c r="R762" s="195">
        <f>L762+N762+P762</f>
        <v>30603.2</v>
      </c>
      <c r="S762" s="195">
        <f>M762+O762+Q762</f>
        <v>0</v>
      </c>
      <c r="T762" s="195">
        <v>0</v>
      </c>
      <c r="U762" s="10" t="s">
        <v>944</v>
      </c>
      <c r="V762" s="15"/>
      <c r="W762" s="15"/>
      <c r="X762" s="15"/>
      <c r="Y762" s="49" t="s">
        <v>944</v>
      </c>
      <c r="Z762" s="90"/>
    </row>
    <row r="763" spans="10:26" ht="12.75">
      <c r="J763" s="71"/>
      <c r="K763" s="70"/>
      <c r="L763" s="198"/>
      <c r="M763" s="195"/>
      <c r="N763" s="195"/>
      <c r="O763" s="195"/>
      <c r="P763" s="195"/>
      <c r="Q763" s="195"/>
      <c r="R763" s="195"/>
      <c r="S763" s="195"/>
      <c r="T763" s="195"/>
      <c r="U763" s="10"/>
      <c r="V763" s="15"/>
      <c r="W763" s="15"/>
      <c r="X763" s="15"/>
      <c r="Y763" s="49"/>
      <c r="Z763" s="90"/>
    </row>
    <row r="764" spans="10:26" ht="89.25">
      <c r="J764" s="71" t="s">
        <v>945</v>
      </c>
      <c r="K764" s="92" t="s">
        <v>946</v>
      </c>
      <c r="L764" s="198"/>
      <c r="M764" s="195"/>
      <c r="N764" s="195"/>
      <c r="O764" s="195"/>
      <c r="P764" s="195"/>
      <c r="Q764" s="195"/>
      <c r="R764" s="195"/>
      <c r="S764" s="195"/>
      <c r="T764" s="195"/>
      <c r="U764" s="10"/>
      <c r="V764" s="15"/>
      <c r="W764" s="15"/>
      <c r="X764" s="15"/>
      <c r="Y764" s="49"/>
      <c r="Z764" s="90"/>
    </row>
    <row r="765" spans="10:26" ht="76.5">
      <c r="J765" s="71"/>
      <c r="K765" s="92" t="s">
        <v>199</v>
      </c>
      <c r="L765" s="198">
        <v>2979.8</v>
      </c>
      <c r="M765" s="195">
        <v>0</v>
      </c>
      <c r="N765" s="195">
        <v>0</v>
      </c>
      <c r="O765" s="195">
        <v>0</v>
      </c>
      <c r="P765" s="195">
        <v>0</v>
      </c>
      <c r="Q765" s="195">
        <v>0</v>
      </c>
      <c r="R765" s="195">
        <f>L765+N765+P765</f>
        <v>2979.8</v>
      </c>
      <c r="S765" s="195">
        <f>M765+O765+Q765</f>
        <v>0</v>
      </c>
      <c r="T765" s="195">
        <v>0</v>
      </c>
      <c r="U765" s="10" t="s">
        <v>947</v>
      </c>
      <c r="V765" s="15"/>
      <c r="W765" s="15"/>
      <c r="X765" s="15"/>
      <c r="Y765" s="49" t="s">
        <v>947</v>
      </c>
      <c r="Z765" s="90"/>
    </row>
    <row r="766" spans="10:26" ht="12.75">
      <c r="J766" s="71"/>
      <c r="K766" s="70"/>
      <c r="L766" s="198"/>
      <c r="M766" s="195"/>
      <c r="N766" s="195"/>
      <c r="O766" s="195"/>
      <c r="P766" s="195"/>
      <c r="Q766" s="195"/>
      <c r="R766" s="195"/>
      <c r="S766" s="195"/>
      <c r="T766" s="195"/>
      <c r="U766" s="10"/>
      <c r="V766" s="15"/>
      <c r="W766" s="15"/>
      <c r="X766" s="15"/>
      <c r="Y766" s="49"/>
      <c r="Z766" s="90"/>
    </row>
    <row r="767" spans="10:26" ht="102">
      <c r="J767" s="71" t="s">
        <v>948</v>
      </c>
      <c r="K767" s="92" t="s">
        <v>949</v>
      </c>
      <c r="L767" s="198"/>
      <c r="M767" s="195"/>
      <c r="N767" s="195"/>
      <c r="O767" s="195"/>
      <c r="P767" s="195"/>
      <c r="Q767" s="195"/>
      <c r="R767" s="195"/>
      <c r="S767" s="195"/>
      <c r="T767" s="195"/>
      <c r="U767" s="10"/>
      <c r="V767" s="15"/>
      <c r="W767" s="15"/>
      <c r="X767" s="15"/>
      <c r="Y767" s="49"/>
      <c r="Z767" s="90"/>
    </row>
    <row r="768" spans="10:26" ht="76.5">
      <c r="J768" s="71"/>
      <c r="K768" s="92" t="s">
        <v>199</v>
      </c>
      <c r="L768" s="198">
        <v>3047.3</v>
      </c>
      <c r="M768" s="195">
        <v>0</v>
      </c>
      <c r="N768" s="195">
        <v>0</v>
      </c>
      <c r="O768" s="195">
        <v>0</v>
      </c>
      <c r="P768" s="195">
        <v>0</v>
      </c>
      <c r="Q768" s="195">
        <v>0</v>
      </c>
      <c r="R768" s="195">
        <f>L768+N768+P768</f>
        <v>3047.3</v>
      </c>
      <c r="S768" s="195">
        <f>M768+O768+Q768</f>
        <v>0</v>
      </c>
      <c r="T768" s="195">
        <v>0</v>
      </c>
      <c r="U768" s="10" t="s">
        <v>947</v>
      </c>
      <c r="V768" s="15"/>
      <c r="W768" s="15"/>
      <c r="X768" s="15"/>
      <c r="Y768" s="49" t="s">
        <v>947</v>
      </c>
      <c r="Z768" s="90"/>
    </row>
    <row r="769" spans="10:26" ht="12.75">
      <c r="J769" s="71"/>
      <c r="K769" s="70"/>
      <c r="L769" s="198"/>
      <c r="M769" s="195"/>
      <c r="N769" s="195"/>
      <c r="O769" s="195"/>
      <c r="P769" s="195"/>
      <c r="Q769" s="195"/>
      <c r="R769" s="195"/>
      <c r="S769" s="195"/>
      <c r="T769" s="195"/>
      <c r="U769" s="10"/>
      <c r="V769" s="15"/>
      <c r="W769" s="15"/>
      <c r="X769" s="15"/>
      <c r="Y769" s="49"/>
      <c r="Z769" s="90"/>
    </row>
    <row r="770" spans="10:26" ht="102">
      <c r="J770" s="71" t="s">
        <v>950</v>
      </c>
      <c r="K770" s="92" t="s">
        <v>951</v>
      </c>
      <c r="L770" s="198"/>
      <c r="M770" s="195"/>
      <c r="N770" s="195"/>
      <c r="O770" s="195"/>
      <c r="P770" s="195"/>
      <c r="Q770" s="195"/>
      <c r="R770" s="195"/>
      <c r="S770" s="195"/>
      <c r="T770" s="195"/>
      <c r="U770" s="10"/>
      <c r="V770" s="15"/>
      <c r="W770" s="15"/>
      <c r="X770" s="15"/>
      <c r="Y770" s="49"/>
      <c r="Z770" s="90"/>
    </row>
    <row r="771" spans="10:26" ht="344.25">
      <c r="J771" s="71"/>
      <c r="K771" s="92" t="s">
        <v>196</v>
      </c>
      <c r="L771" s="198">
        <v>27998.9</v>
      </c>
      <c r="M771" s="195">
        <v>0</v>
      </c>
      <c r="N771" s="195">
        <v>0</v>
      </c>
      <c r="O771" s="195">
        <v>0</v>
      </c>
      <c r="P771" s="195">
        <v>0</v>
      </c>
      <c r="Q771" s="195">
        <v>0</v>
      </c>
      <c r="R771" s="195">
        <f>L771+N771+P771</f>
        <v>27998.9</v>
      </c>
      <c r="S771" s="195">
        <f>M771+O771+Q771</f>
        <v>0</v>
      </c>
      <c r="T771" s="195">
        <v>0</v>
      </c>
      <c r="U771" s="10" t="s">
        <v>952</v>
      </c>
      <c r="V771" s="15"/>
      <c r="W771" s="15"/>
      <c r="X771" s="15"/>
      <c r="Y771" s="49" t="s">
        <v>952</v>
      </c>
      <c r="Z771" s="90"/>
    </row>
    <row r="772" spans="10:26" ht="12.75">
      <c r="J772" s="71"/>
      <c r="K772" s="70"/>
      <c r="L772" s="198"/>
      <c r="M772" s="195"/>
      <c r="N772" s="195"/>
      <c r="O772" s="195"/>
      <c r="P772" s="195"/>
      <c r="Q772" s="195"/>
      <c r="R772" s="195"/>
      <c r="S772" s="195"/>
      <c r="T772" s="195"/>
      <c r="U772" s="10"/>
      <c r="V772" s="15"/>
      <c r="W772" s="15"/>
      <c r="X772" s="15"/>
      <c r="Y772" s="49"/>
      <c r="Z772" s="90"/>
    </row>
    <row r="773" spans="10:26" ht="51">
      <c r="J773" s="71"/>
      <c r="K773" s="92" t="s">
        <v>392</v>
      </c>
      <c r="L773" s="198"/>
      <c r="M773" s="195"/>
      <c r="N773" s="195"/>
      <c r="O773" s="195"/>
      <c r="P773" s="195"/>
      <c r="Q773" s="195"/>
      <c r="R773" s="195"/>
      <c r="S773" s="195"/>
      <c r="T773" s="195"/>
      <c r="U773" s="10"/>
      <c r="V773" s="15"/>
      <c r="W773" s="15"/>
      <c r="X773" s="15"/>
      <c r="Y773" s="49"/>
      <c r="Z773" s="90"/>
    </row>
    <row r="774" spans="10:26" ht="255">
      <c r="J774" s="71" t="s">
        <v>953</v>
      </c>
      <c r="K774" s="92" t="s">
        <v>954</v>
      </c>
      <c r="L774" s="198"/>
      <c r="M774" s="195"/>
      <c r="N774" s="195"/>
      <c r="O774" s="195"/>
      <c r="P774" s="195"/>
      <c r="Q774" s="195"/>
      <c r="R774" s="195"/>
      <c r="S774" s="195"/>
      <c r="T774" s="195"/>
      <c r="U774" s="10"/>
      <c r="V774" s="15"/>
      <c r="W774" s="15"/>
      <c r="X774" s="15"/>
      <c r="Y774" s="49"/>
      <c r="Z774" s="90"/>
    </row>
    <row r="775" spans="10:26" ht="76.5">
      <c r="J775" s="71"/>
      <c r="K775" s="92" t="s">
        <v>196</v>
      </c>
      <c r="L775" s="198">
        <v>83000</v>
      </c>
      <c r="M775" s="195">
        <v>0</v>
      </c>
      <c r="N775" s="195">
        <v>0</v>
      </c>
      <c r="O775" s="195">
        <v>0</v>
      </c>
      <c r="P775" s="195">
        <v>0</v>
      </c>
      <c r="Q775" s="195">
        <v>0</v>
      </c>
      <c r="R775" s="195">
        <f>L775+N775+P775</f>
        <v>83000</v>
      </c>
      <c r="S775" s="195">
        <f>M775+O775+Q775</f>
        <v>0</v>
      </c>
      <c r="T775" s="195">
        <v>0</v>
      </c>
      <c r="U775" s="10" t="s">
        <v>955</v>
      </c>
      <c r="V775" s="15"/>
      <c r="W775" s="15"/>
      <c r="X775" s="15"/>
      <c r="Y775" s="49" t="s">
        <v>955</v>
      </c>
      <c r="Z775" s="90"/>
    </row>
    <row r="776" spans="10:26" ht="12.75">
      <c r="J776" s="71"/>
      <c r="K776" s="70"/>
      <c r="L776" s="198"/>
      <c r="M776" s="195"/>
      <c r="N776" s="195"/>
      <c r="O776" s="195"/>
      <c r="P776" s="195"/>
      <c r="Q776" s="195"/>
      <c r="R776" s="195"/>
      <c r="S776" s="195"/>
      <c r="T776" s="195"/>
      <c r="U776" s="10"/>
      <c r="V776" s="15"/>
      <c r="W776" s="15"/>
      <c r="X776" s="15"/>
      <c r="Y776" s="49"/>
      <c r="Z776" s="90"/>
    </row>
    <row r="777" spans="10:26" ht="229.5">
      <c r="J777" s="71" t="s">
        <v>956</v>
      </c>
      <c r="K777" s="92" t="s">
        <v>957</v>
      </c>
      <c r="L777" s="198"/>
      <c r="M777" s="195"/>
      <c r="N777" s="195"/>
      <c r="O777" s="195"/>
      <c r="P777" s="195"/>
      <c r="Q777" s="195"/>
      <c r="R777" s="195"/>
      <c r="S777" s="195"/>
      <c r="T777" s="195"/>
      <c r="U777" s="10"/>
      <c r="V777" s="15"/>
      <c r="W777" s="15"/>
      <c r="X777" s="15"/>
      <c r="Y777" s="49"/>
      <c r="Z777" s="90"/>
    </row>
    <row r="778" spans="10:26" ht="76.5">
      <c r="J778" s="71"/>
      <c r="K778" s="92" t="s">
        <v>196</v>
      </c>
      <c r="L778" s="198">
        <v>4000</v>
      </c>
      <c r="M778" s="195">
        <v>0</v>
      </c>
      <c r="N778" s="195">
        <v>0</v>
      </c>
      <c r="O778" s="195">
        <v>0</v>
      </c>
      <c r="P778" s="195">
        <v>0</v>
      </c>
      <c r="Q778" s="195">
        <v>0</v>
      </c>
      <c r="R778" s="195">
        <f>L778+N778+P778</f>
        <v>4000</v>
      </c>
      <c r="S778" s="195">
        <f>M778+O778+Q778</f>
        <v>0</v>
      </c>
      <c r="T778" s="195">
        <v>0</v>
      </c>
      <c r="U778" s="10" t="s">
        <v>955</v>
      </c>
      <c r="V778" s="15"/>
      <c r="W778" s="15"/>
      <c r="X778" s="15"/>
      <c r="Y778" s="49" t="s">
        <v>955</v>
      </c>
      <c r="Z778" s="90"/>
    </row>
    <row r="779" spans="10:26" ht="12.75">
      <c r="J779" s="71"/>
      <c r="K779" s="70"/>
      <c r="L779" s="198"/>
      <c r="M779" s="195"/>
      <c r="N779" s="195"/>
      <c r="O779" s="195"/>
      <c r="P779" s="195"/>
      <c r="Q779" s="195"/>
      <c r="R779" s="195"/>
      <c r="S779" s="195"/>
      <c r="T779" s="195"/>
      <c r="U779" s="10"/>
      <c r="V779" s="15"/>
      <c r="W779" s="15"/>
      <c r="X779" s="15"/>
      <c r="Y779" s="49"/>
      <c r="Z779" s="90"/>
    </row>
    <row r="780" spans="10:26" ht="89.25">
      <c r="J780" s="71" t="s">
        <v>958</v>
      </c>
      <c r="K780" s="92" t="s">
        <v>959</v>
      </c>
      <c r="L780" s="198"/>
      <c r="M780" s="195"/>
      <c r="N780" s="195"/>
      <c r="O780" s="195"/>
      <c r="P780" s="195"/>
      <c r="Q780" s="195"/>
      <c r="R780" s="195"/>
      <c r="S780" s="195"/>
      <c r="T780" s="195"/>
      <c r="U780" s="10"/>
      <c r="V780" s="15"/>
      <c r="W780" s="15"/>
      <c r="X780" s="15"/>
      <c r="Y780" s="49"/>
      <c r="Z780" s="90"/>
    </row>
    <row r="781" spans="10:26" ht="51">
      <c r="J781" s="71"/>
      <c r="K781" s="92" t="s">
        <v>196</v>
      </c>
      <c r="L781" s="198">
        <v>50000</v>
      </c>
      <c r="M781" s="195">
        <v>0</v>
      </c>
      <c r="N781" s="195">
        <v>0</v>
      </c>
      <c r="O781" s="195">
        <v>0</v>
      </c>
      <c r="P781" s="195">
        <v>0</v>
      </c>
      <c r="Q781" s="195">
        <v>0</v>
      </c>
      <c r="R781" s="195">
        <f>L781+N781+P781</f>
        <v>50000</v>
      </c>
      <c r="S781" s="195">
        <f>M781+O781+Q781</f>
        <v>0</v>
      </c>
      <c r="T781" s="195">
        <v>0</v>
      </c>
      <c r="U781" s="10" t="s">
        <v>913</v>
      </c>
      <c r="V781" s="15"/>
      <c r="W781" s="15"/>
      <c r="X781" s="15"/>
      <c r="Y781" s="49" t="s">
        <v>913</v>
      </c>
      <c r="Z781" s="90"/>
    </row>
    <row r="782" spans="10:26" ht="12.75">
      <c r="J782" s="71"/>
      <c r="K782" s="70"/>
      <c r="L782" s="198"/>
      <c r="M782" s="195"/>
      <c r="N782" s="195"/>
      <c r="O782" s="195"/>
      <c r="P782" s="195"/>
      <c r="Q782" s="195"/>
      <c r="R782" s="195"/>
      <c r="S782" s="195"/>
      <c r="T782" s="195"/>
      <c r="U782" s="10"/>
      <c r="V782" s="15"/>
      <c r="W782" s="15"/>
      <c r="X782" s="15"/>
      <c r="Y782" s="49"/>
      <c r="Z782" s="90"/>
    </row>
    <row r="783" spans="10:26" ht="178.5">
      <c r="J783" s="71" t="s">
        <v>960</v>
      </c>
      <c r="K783" s="92" t="s">
        <v>961</v>
      </c>
      <c r="L783" s="198"/>
      <c r="M783" s="195"/>
      <c r="N783" s="195"/>
      <c r="O783" s="195"/>
      <c r="P783" s="195"/>
      <c r="Q783" s="195"/>
      <c r="R783" s="195"/>
      <c r="S783" s="195"/>
      <c r="T783" s="195"/>
      <c r="U783" s="10"/>
      <c r="V783" s="15"/>
      <c r="W783" s="15"/>
      <c r="X783" s="15"/>
      <c r="Y783" s="49"/>
      <c r="Z783" s="90"/>
    </row>
    <row r="784" spans="10:26" ht="409.5">
      <c r="J784" s="71"/>
      <c r="K784" s="92" t="s">
        <v>196</v>
      </c>
      <c r="L784" s="198">
        <v>73529.5</v>
      </c>
      <c r="M784" s="195">
        <v>6718.6</v>
      </c>
      <c r="N784" s="195">
        <v>0</v>
      </c>
      <c r="O784" s="195">
        <v>0</v>
      </c>
      <c r="P784" s="195">
        <v>0</v>
      </c>
      <c r="Q784" s="195">
        <v>0</v>
      </c>
      <c r="R784" s="195">
        <f>L784+N784+P784</f>
        <v>73529.5</v>
      </c>
      <c r="S784" s="195">
        <f>M784+O784+Q784</f>
        <v>6718.6</v>
      </c>
      <c r="T784" s="195">
        <v>6718.6</v>
      </c>
      <c r="U784" s="10" t="s">
        <v>962</v>
      </c>
      <c r="V784" s="15"/>
      <c r="W784" s="15"/>
      <c r="X784" s="15"/>
      <c r="Y784" s="49" t="s">
        <v>962</v>
      </c>
      <c r="Z784" s="90"/>
    </row>
    <row r="785" spans="10:26" ht="12.75">
      <c r="J785" s="71"/>
      <c r="K785" s="70"/>
      <c r="L785" s="198"/>
      <c r="M785" s="195"/>
      <c r="N785" s="195"/>
      <c r="O785" s="195"/>
      <c r="P785" s="195"/>
      <c r="Q785" s="195"/>
      <c r="R785" s="195"/>
      <c r="S785" s="195"/>
      <c r="T785" s="195"/>
      <c r="U785" s="10"/>
      <c r="V785" s="15"/>
      <c r="W785" s="15"/>
      <c r="X785" s="15"/>
      <c r="Y785" s="49"/>
      <c r="Z785" s="90"/>
    </row>
    <row r="786" spans="10:26" ht="89.25">
      <c r="J786" s="71" t="s">
        <v>963</v>
      </c>
      <c r="K786" s="92" t="s">
        <v>964</v>
      </c>
      <c r="L786" s="198"/>
      <c r="M786" s="195"/>
      <c r="N786" s="195"/>
      <c r="O786" s="195"/>
      <c r="P786" s="195"/>
      <c r="Q786" s="195"/>
      <c r="R786" s="195"/>
      <c r="S786" s="195"/>
      <c r="T786" s="195"/>
      <c r="U786" s="10"/>
      <c r="V786" s="15"/>
      <c r="W786" s="15"/>
      <c r="X786" s="15"/>
      <c r="Y786" s="49"/>
      <c r="Z786" s="90"/>
    </row>
    <row r="787" spans="10:26" ht="409.5">
      <c r="J787" s="71"/>
      <c r="K787" s="92" t="s">
        <v>196</v>
      </c>
      <c r="L787" s="198">
        <v>30478.2</v>
      </c>
      <c r="M787" s="195">
        <v>3608.9</v>
      </c>
      <c r="N787" s="195">
        <v>0</v>
      </c>
      <c r="O787" s="195">
        <v>0</v>
      </c>
      <c r="P787" s="195">
        <v>0</v>
      </c>
      <c r="Q787" s="195">
        <v>0</v>
      </c>
      <c r="R787" s="195">
        <f>L787+N787+P787</f>
        <v>30478.2</v>
      </c>
      <c r="S787" s="195">
        <f>M787+O787+Q787</f>
        <v>3608.9</v>
      </c>
      <c r="T787" s="195">
        <v>3608.9</v>
      </c>
      <c r="U787" s="10" t="s">
        <v>965</v>
      </c>
      <c r="V787" s="15"/>
      <c r="W787" s="15"/>
      <c r="X787" s="15"/>
      <c r="Y787" s="49" t="s">
        <v>965</v>
      </c>
      <c r="Z787" s="90"/>
    </row>
    <row r="788" spans="10:26" ht="12.75">
      <c r="J788" s="71"/>
      <c r="K788" s="70"/>
      <c r="L788" s="198"/>
      <c r="M788" s="195"/>
      <c r="N788" s="195"/>
      <c r="O788" s="195"/>
      <c r="P788" s="195"/>
      <c r="Q788" s="195"/>
      <c r="R788" s="195"/>
      <c r="S788" s="195"/>
      <c r="T788" s="195"/>
      <c r="U788" s="10"/>
      <c r="V788" s="15"/>
      <c r="W788" s="15"/>
      <c r="X788" s="15"/>
      <c r="Y788" s="49"/>
      <c r="Z788" s="90"/>
    </row>
    <row r="789" spans="10:26" ht="51">
      <c r="J789" s="71"/>
      <c r="K789" s="92" t="s">
        <v>966</v>
      </c>
      <c r="L789" s="198"/>
      <c r="M789" s="195"/>
      <c r="N789" s="195"/>
      <c r="O789" s="195"/>
      <c r="P789" s="195"/>
      <c r="Q789" s="195"/>
      <c r="R789" s="195"/>
      <c r="S789" s="195"/>
      <c r="T789" s="195"/>
      <c r="U789" s="10"/>
      <c r="V789" s="15"/>
      <c r="W789" s="15"/>
      <c r="X789" s="15"/>
      <c r="Y789" s="49"/>
      <c r="Z789" s="90"/>
    </row>
    <row r="790" spans="10:26" ht="102">
      <c r="J790" s="71" t="s">
        <v>967</v>
      </c>
      <c r="K790" s="92" t="s">
        <v>968</v>
      </c>
      <c r="L790" s="198"/>
      <c r="M790" s="195"/>
      <c r="N790" s="195"/>
      <c r="O790" s="195"/>
      <c r="P790" s="195"/>
      <c r="Q790" s="195"/>
      <c r="R790" s="195"/>
      <c r="S790" s="195"/>
      <c r="T790" s="195"/>
      <c r="U790" s="10"/>
      <c r="V790" s="15"/>
      <c r="W790" s="15"/>
      <c r="X790" s="15"/>
      <c r="Y790" s="49"/>
      <c r="Z790" s="90"/>
    </row>
    <row r="791" spans="10:26" ht="293.25">
      <c r="J791" s="71"/>
      <c r="K791" s="92" t="s">
        <v>196</v>
      </c>
      <c r="L791" s="198">
        <v>116123.8</v>
      </c>
      <c r="M791" s="195">
        <v>0</v>
      </c>
      <c r="N791" s="195">
        <v>0</v>
      </c>
      <c r="O791" s="195">
        <v>0</v>
      </c>
      <c r="P791" s="195">
        <v>0</v>
      </c>
      <c r="Q791" s="195">
        <v>0</v>
      </c>
      <c r="R791" s="195">
        <f>L791+N791+P791</f>
        <v>116123.8</v>
      </c>
      <c r="S791" s="195">
        <f>M791+O791+Q791</f>
        <v>0</v>
      </c>
      <c r="T791" s="195">
        <v>0</v>
      </c>
      <c r="U791" s="10" t="s">
        <v>969</v>
      </c>
      <c r="V791" s="15"/>
      <c r="W791" s="15"/>
      <c r="X791" s="15"/>
      <c r="Y791" s="49" t="s">
        <v>969</v>
      </c>
      <c r="Z791" s="90"/>
    </row>
    <row r="792" spans="10:26" ht="12.75">
      <c r="J792" s="71"/>
      <c r="K792" s="70"/>
      <c r="L792" s="198"/>
      <c r="M792" s="195"/>
      <c r="N792" s="195"/>
      <c r="O792" s="195"/>
      <c r="P792" s="195"/>
      <c r="Q792" s="195"/>
      <c r="R792" s="195"/>
      <c r="S792" s="195"/>
      <c r="T792" s="195"/>
      <c r="U792" s="10"/>
      <c r="V792" s="15"/>
      <c r="W792" s="15"/>
      <c r="X792" s="15"/>
      <c r="Y792" s="49"/>
      <c r="Z792" s="90"/>
    </row>
    <row r="793" spans="10:26" ht="127.5">
      <c r="J793" s="71" t="s">
        <v>970</v>
      </c>
      <c r="K793" s="92" t="s">
        <v>971</v>
      </c>
      <c r="L793" s="198"/>
      <c r="M793" s="195"/>
      <c r="N793" s="195"/>
      <c r="O793" s="195"/>
      <c r="P793" s="195"/>
      <c r="Q793" s="195"/>
      <c r="R793" s="195"/>
      <c r="S793" s="195"/>
      <c r="T793" s="195"/>
      <c r="U793" s="10"/>
      <c r="V793" s="15"/>
      <c r="W793" s="15"/>
      <c r="X793" s="15"/>
      <c r="Y793" s="49"/>
      <c r="Z793" s="90"/>
    </row>
    <row r="794" spans="10:26" ht="409.5">
      <c r="J794" s="71"/>
      <c r="K794" s="92" t="s">
        <v>196</v>
      </c>
      <c r="L794" s="198">
        <v>51990.6</v>
      </c>
      <c r="M794" s="195">
        <v>3740.6</v>
      </c>
      <c r="N794" s="195">
        <v>0</v>
      </c>
      <c r="O794" s="195">
        <v>0</v>
      </c>
      <c r="P794" s="195">
        <v>0</v>
      </c>
      <c r="Q794" s="195">
        <v>0</v>
      </c>
      <c r="R794" s="195">
        <f>L794+N794+P794</f>
        <v>51990.6</v>
      </c>
      <c r="S794" s="195">
        <f>M794+O794+Q794</f>
        <v>3740.6</v>
      </c>
      <c r="T794" s="195">
        <v>3740.6</v>
      </c>
      <c r="U794" s="10" t="s">
        <v>972</v>
      </c>
      <c r="V794" s="15"/>
      <c r="W794" s="15"/>
      <c r="X794" s="15"/>
      <c r="Y794" s="49" t="s">
        <v>972</v>
      </c>
      <c r="Z794" s="90"/>
    </row>
    <row r="795" spans="10:26" ht="12.75">
      <c r="J795" s="71"/>
      <c r="K795" s="70"/>
      <c r="L795" s="198"/>
      <c r="M795" s="195"/>
      <c r="N795" s="195"/>
      <c r="O795" s="195"/>
      <c r="P795" s="195"/>
      <c r="Q795" s="195"/>
      <c r="R795" s="195"/>
      <c r="S795" s="195"/>
      <c r="T795" s="195"/>
      <c r="U795" s="10"/>
      <c r="V795" s="15"/>
      <c r="W795" s="15"/>
      <c r="X795" s="15"/>
      <c r="Y795" s="49"/>
      <c r="Z795" s="90"/>
    </row>
    <row r="796" spans="10:26" ht="178.5">
      <c r="J796" s="71" t="s">
        <v>973</v>
      </c>
      <c r="K796" s="92" t="s">
        <v>974</v>
      </c>
      <c r="L796" s="198"/>
      <c r="M796" s="195"/>
      <c r="N796" s="195"/>
      <c r="O796" s="195"/>
      <c r="P796" s="195"/>
      <c r="Q796" s="195"/>
      <c r="R796" s="195"/>
      <c r="S796" s="195"/>
      <c r="T796" s="195"/>
      <c r="U796" s="10"/>
      <c r="V796" s="15"/>
      <c r="W796" s="15"/>
      <c r="X796" s="15"/>
      <c r="Y796" s="49"/>
      <c r="Z796" s="90"/>
    </row>
    <row r="797" spans="10:26" ht="409.5">
      <c r="J797" s="71"/>
      <c r="K797" s="92" t="s">
        <v>196</v>
      </c>
      <c r="L797" s="198">
        <v>48864</v>
      </c>
      <c r="M797" s="195">
        <v>15908.1</v>
      </c>
      <c r="N797" s="195">
        <v>0</v>
      </c>
      <c r="O797" s="195">
        <v>0</v>
      </c>
      <c r="P797" s="195">
        <v>0</v>
      </c>
      <c r="Q797" s="195">
        <v>0</v>
      </c>
      <c r="R797" s="195">
        <f>L797+N797+P797</f>
        <v>48864</v>
      </c>
      <c r="S797" s="195">
        <f>M797+O797+Q797</f>
        <v>15908.1</v>
      </c>
      <c r="T797" s="195">
        <v>15885.4</v>
      </c>
      <c r="U797" s="10" t="s">
        <v>975</v>
      </c>
      <c r="V797" s="15"/>
      <c r="W797" s="15"/>
      <c r="X797" s="15"/>
      <c r="Y797" s="49" t="s">
        <v>975</v>
      </c>
      <c r="Z797" s="90"/>
    </row>
    <row r="798" spans="10:26" ht="12.75">
      <c r="J798" s="71"/>
      <c r="K798" s="70"/>
      <c r="L798" s="198"/>
      <c r="M798" s="195"/>
      <c r="N798" s="195"/>
      <c r="O798" s="195"/>
      <c r="P798" s="195"/>
      <c r="Q798" s="195"/>
      <c r="R798" s="195"/>
      <c r="S798" s="195"/>
      <c r="T798" s="195"/>
      <c r="U798" s="10"/>
      <c r="V798" s="15"/>
      <c r="W798" s="15"/>
      <c r="X798" s="15"/>
      <c r="Y798" s="49"/>
      <c r="Z798" s="90"/>
    </row>
    <row r="799" spans="10:26" ht="127.5">
      <c r="J799" s="71" t="s">
        <v>976</v>
      </c>
      <c r="K799" s="92" t="s">
        <v>977</v>
      </c>
      <c r="L799" s="198"/>
      <c r="M799" s="195"/>
      <c r="N799" s="195"/>
      <c r="O799" s="195"/>
      <c r="P799" s="195"/>
      <c r="Q799" s="195"/>
      <c r="R799" s="195"/>
      <c r="S799" s="195"/>
      <c r="T799" s="195"/>
      <c r="U799" s="10"/>
      <c r="V799" s="15"/>
      <c r="W799" s="15"/>
      <c r="X799" s="15"/>
      <c r="Y799" s="49"/>
      <c r="Z799" s="90"/>
    </row>
    <row r="800" spans="10:26" ht="127.5">
      <c r="J800" s="71"/>
      <c r="K800" s="92" t="s">
        <v>199</v>
      </c>
      <c r="L800" s="198">
        <v>650</v>
      </c>
      <c r="M800" s="195">
        <v>0</v>
      </c>
      <c r="N800" s="195">
        <v>0</v>
      </c>
      <c r="O800" s="195">
        <v>0</v>
      </c>
      <c r="P800" s="195">
        <v>0</v>
      </c>
      <c r="Q800" s="195">
        <v>0</v>
      </c>
      <c r="R800" s="195">
        <f>L800+N800+P800</f>
        <v>650</v>
      </c>
      <c r="S800" s="195">
        <f>M800+O800+Q800</f>
        <v>0</v>
      </c>
      <c r="T800" s="195">
        <v>0</v>
      </c>
      <c r="U800" s="10" t="s">
        <v>978</v>
      </c>
      <c r="V800" s="15"/>
      <c r="W800" s="15"/>
      <c r="X800" s="15"/>
      <c r="Y800" s="49" t="s">
        <v>978</v>
      </c>
      <c r="Z800" s="90"/>
    </row>
    <row r="801" spans="10:26" ht="12.75">
      <c r="J801" s="71"/>
      <c r="K801" s="70"/>
      <c r="L801" s="198"/>
      <c r="M801" s="195"/>
      <c r="N801" s="195"/>
      <c r="O801" s="195"/>
      <c r="P801" s="195"/>
      <c r="Q801" s="195"/>
      <c r="R801" s="195"/>
      <c r="S801" s="195"/>
      <c r="T801" s="195"/>
      <c r="U801" s="10"/>
      <c r="V801" s="15"/>
      <c r="W801" s="15"/>
      <c r="X801" s="15"/>
      <c r="Y801" s="49"/>
      <c r="Z801" s="90"/>
    </row>
    <row r="802" spans="10:26" ht="127.5">
      <c r="J802" s="71" t="s">
        <v>979</v>
      </c>
      <c r="K802" s="92" t="s">
        <v>980</v>
      </c>
      <c r="L802" s="198"/>
      <c r="M802" s="195"/>
      <c r="N802" s="195"/>
      <c r="O802" s="195"/>
      <c r="P802" s="195"/>
      <c r="Q802" s="195"/>
      <c r="R802" s="195"/>
      <c r="S802" s="195"/>
      <c r="T802" s="195"/>
      <c r="U802" s="10"/>
      <c r="V802" s="15"/>
      <c r="W802" s="15"/>
      <c r="X802" s="15"/>
      <c r="Y802" s="49"/>
      <c r="Z802" s="90"/>
    </row>
    <row r="803" spans="10:26" ht="409.5">
      <c r="J803" s="71"/>
      <c r="K803" s="92" t="s">
        <v>196</v>
      </c>
      <c r="L803" s="198">
        <v>21163.2</v>
      </c>
      <c r="M803" s="195">
        <v>0</v>
      </c>
      <c r="N803" s="195">
        <v>0</v>
      </c>
      <c r="O803" s="195">
        <v>0</v>
      </c>
      <c r="P803" s="195">
        <v>0</v>
      </c>
      <c r="Q803" s="195">
        <v>0</v>
      </c>
      <c r="R803" s="195">
        <f>L803+N803+P803</f>
        <v>21163.2</v>
      </c>
      <c r="S803" s="195">
        <f>M803+O803+Q803</f>
        <v>0</v>
      </c>
      <c r="T803" s="195">
        <v>0</v>
      </c>
      <c r="U803" s="10" t="s">
        <v>981</v>
      </c>
      <c r="V803" s="15"/>
      <c r="W803" s="15"/>
      <c r="X803" s="15"/>
      <c r="Y803" s="49" t="s">
        <v>981</v>
      </c>
      <c r="Z803" s="90"/>
    </row>
    <row r="804" spans="10:26" ht="12.75">
      <c r="J804" s="71"/>
      <c r="K804" s="70"/>
      <c r="L804" s="198"/>
      <c r="M804" s="195"/>
      <c r="N804" s="195"/>
      <c r="O804" s="195"/>
      <c r="P804" s="195"/>
      <c r="Q804" s="195"/>
      <c r="R804" s="195"/>
      <c r="S804" s="195"/>
      <c r="T804" s="195"/>
      <c r="U804" s="10"/>
      <c r="V804" s="15"/>
      <c r="W804" s="15"/>
      <c r="X804" s="15"/>
      <c r="Y804" s="49"/>
      <c r="Z804" s="90"/>
    </row>
    <row r="805" spans="10:26" ht="178.5">
      <c r="J805" s="71" t="s">
        <v>982</v>
      </c>
      <c r="K805" s="92" t="s">
        <v>983</v>
      </c>
      <c r="L805" s="198"/>
      <c r="M805" s="195"/>
      <c r="N805" s="195"/>
      <c r="O805" s="195"/>
      <c r="P805" s="195"/>
      <c r="Q805" s="195"/>
      <c r="R805" s="195"/>
      <c r="S805" s="195"/>
      <c r="T805" s="195"/>
      <c r="U805" s="10"/>
      <c r="V805" s="15"/>
      <c r="W805" s="15"/>
      <c r="X805" s="15"/>
      <c r="Y805" s="49"/>
      <c r="Z805" s="90"/>
    </row>
    <row r="806" spans="10:26" ht="178.5">
      <c r="J806" s="71"/>
      <c r="K806" s="92" t="s">
        <v>196</v>
      </c>
      <c r="L806" s="198">
        <v>129851.8</v>
      </c>
      <c r="M806" s="195">
        <v>0</v>
      </c>
      <c r="N806" s="195">
        <v>0</v>
      </c>
      <c r="O806" s="195">
        <v>0</v>
      </c>
      <c r="P806" s="195">
        <v>0</v>
      </c>
      <c r="Q806" s="195">
        <v>0</v>
      </c>
      <c r="R806" s="195">
        <f>L806+N806+P806</f>
        <v>129851.8</v>
      </c>
      <c r="S806" s="195">
        <f>M806+O806+Q806</f>
        <v>0</v>
      </c>
      <c r="T806" s="195">
        <v>0</v>
      </c>
      <c r="U806" s="10" t="s">
        <v>984</v>
      </c>
      <c r="V806" s="15"/>
      <c r="W806" s="15"/>
      <c r="X806" s="15"/>
      <c r="Y806" s="49" t="s">
        <v>984</v>
      </c>
      <c r="Z806" s="90"/>
    </row>
    <row r="807" spans="10:26" ht="12.75">
      <c r="J807" s="71"/>
      <c r="K807" s="70"/>
      <c r="L807" s="198"/>
      <c r="M807" s="195"/>
      <c r="N807" s="195"/>
      <c r="O807" s="195"/>
      <c r="P807" s="195"/>
      <c r="Q807" s="195"/>
      <c r="R807" s="195"/>
      <c r="S807" s="195"/>
      <c r="T807" s="195"/>
      <c r="U807" s="10"/>
      <c r="V807" s="15"/>
      <c r="W807" s="15"/>
      <c r="X807" s="15"/>
      <c r="Y807" s="49"/>
      <c r="Z807" s="90"/>
    </row>
    <row r="808" spans="10:26" ht="165.75">
      <c r="J808" s="71" t="s">
        <v>985</v>
      </c>
      <c r="K808" s="92" t="s">
        <v>986</v>
      </c>
      <c r="L808" s="198"/>
      <c r="M808" s="195"/>
      <c r="N808" s="195"/>
      <c r="O808" s="195"/>
      <c r="P808" s="195"/>
      <c r="Q808" s="195"/>
      <c r="R808" s="195"/>
      <c r="S808" s="195"/>
      <c r="T808" s="195"/>
      <c r="U808" s="10"/>
      <c r="V808" s="15"/>
      <c r="W808" s="15"/>
      <c r="X808" s="15"/>
      <c r="Y808" s="49"/>
      <c r="Z808" s="90"/>
    </row>
    <row r="809" spans="10:26" ht="178.5">
      <c r="J809" s="71"/>
      <c r="K809" s="92" t="s">
        <v>196</v>
      </c>
      <c r="L809" s="198">
        <v>97761.4</v>
      </c>
      <c r="M809" s="195">
        <v>0</v>
      </c>
      <c r="N809" s="195">
        <v>0</v>
      </c>
      <c r="O809" s="195">
        <v>0</v>
      </c>
      <c r="P809" s="195">
        <v>0</v>
      </c>
      <c r="Q809" s="195">
        <v>0</v>
      </c>
      <c r="R809" s="195">
        <f>L809+N809+P809</f>
        <v>97761.4</v>
      </c>
      <c r="S809" s="195">
        <f>M809+O809+Q809</f>
        <v>0</v>
      </c>
      <c r="T809" s="195">
        <v>0</v>
      </c>
      <c r="U809" s="10" t="s">
        <v>987</v>
      </c>
      <c r="V809" s="15"/>
      <c r="W809" s="15"/>
      <c r="X809" s="15"/>
      <c r="Y809" s="49" t="s">
        <v>987</v>
      </c>
      <c r="Z809" s="90"/>
    </row>
    <row r="810" spans="10:26" ht="12.75">
      <c r="J810" s="71"/>
      <c r="K810" s="70"/>
      <c r="L810" s="198"/>
      <c r="M810" s="195"/>
      <c r="N810" s="195"/>
      <c r="O810" s="195"/>
      <c r="P810" s="195"/>
      <c r="Q810" s="195"/>
      <c r="R810" s="195"/>
      <c r="S810" s="195"/>
      <c r="T810" s="195"/>
      <c r="U810" s="10"/>
      <c r="V810" s="15"/>
      <c r="W810" s="15"/>
      <c r="X810" s="15"/>
      <c r="Y810" s="49"/>
      <c r="Z810" s="90"/>
    </row>
    <row r="811" spans="10:26" ht="63.75">
      <c r="J811" s="71"/>
      <c r="K811" s="92" t="s">
        <v>315</v>
      </c>
      <c r="L811" s="198"/>
      <c r="M811" s="195"/>
      <c r="N811" s="195"/>
      <c r="O811" s="195"/>
      <c r="P811" s="195"/>
      <c r="Q811" s="195"/>
      <c r="R811" s="195"/>
      <c r="S811" s="195"/>
      <c r="T811" s="195"/>
      <c r="U811" s="10"/>
      <c r="V811" s="15"/>
      <c r="W811" s="15"/>
      <c r="X811" s="15"/>
      <c r="Y811" s="49"/>
      <c r="Z811" s="90"/>
    </row>
    <row r="812" spans="10:26" ht="76.5">
      <c r="J812" s="71" t="s">
        <v>988</v>
      </c>
      <c r="K812" s="92" t="s">
        <v>989</v>
      </c>
      <c r="L812" s="198"/>
      <c r="M812" s="195"/>
      <c r="N812" s="195"/>
      <c r="O812" s="195"/>
      <c r="P812" s="195"/>
      <c r="Q812" s="195"/>
      <c r="R812" s="195"/>
      <c r="S812" s="195"/>
      <c r="T812" s="195"/>
      <c r="U812" s="10"/>
      <c r="V812" s="15"/>
      <c r="W812" s="15"/>
      <c r="X812" s="15"/>
      <c r="Y812" s="49"/>
      <c r="Z812" s="90"/>
    </row>
    <row r="813" spans="10:26" ht="242.25">
      <c r="J813" s="71"/>
      <c r="K813" s="92" t="s">
        <v>196</v>
      </c>
      <c r="L813" s="198">
        <v>23215.7</v>
      </c>
      <c r="M813" s="195">
        <v>9417.8</v>
      </c>
      <c r="N813" s="195">
        <v>0</v>
      </c>
      <c r="O813" s="195">
        <v>0</v>
      </c>
      <c r="P813" s="195">
        <v>0</v>
      </c>
      <c r="Q813" s="195">
        <v>0</v>
      </c>
      <c r="R813" s="195">
        <f>L813+N813+P813</f>
        <v>23215.7</v>
      </c>
      <c r="S813" s="195">
        <f>M813+O813+Q813</f>
        <v>9417.8</v>
      </c>
      <c r="T813" s="195">
        <v>9417.8</v>
      </c>
      <c r="U813" s="10" t="s">
        <v>990</v>
      </c>
      <c r="V813" s="15"/>
      <c r="W813" s="15"/>
      <c r="X813" s="15"/>
      <c r="Y813" s="49" t="s">
        <v>990</v>
      </c>
      <c r="Z813" s="90"/>
    </row>
    <row r="814" spans="10:26" ht="12.75">
      <c r="J814" s="71"/>
      <c r="K814" s="70"/>
      <c r="L814" s="198"/>
      <c r="M814" s="195"/>
      <c r="N814" s="195"/>
      <c r="O814" s="195"/>
      <c r="P814" s="195"/>
      <c r="Q814" s="195"/>
      <c r="R814" s="195"/>
      <c r="S814" s="195"/>
      <c r="T814" s="195"/>
      <c r="U814" s="10"/>
      <c r="V814" s="15"/>
      <c r="W814" s="15"/>
      <c r="X814" s="15"/>
      <c r="Y814" s="49"/>
      <c r="Z814" s="90"/>
    </row>
    <row r="815" spans="10:26" ht="216.75">
      <c r="J815" s="71" t="s">
        <v>991</v>
      </c>
      <c r="K815" s="92" t="s">
        <v>992</v>
      </c>
      <c r="L815" s="198"/>
      <c r="M815" s="195"/>
      <c r="N815" s="195"/>
      <c r="O815" s="195"/>
      <c r="P815" s="195"/>
      <c r="Q815" s="195"/>
      <c r="R815" s="195"/>
      <c r="S815" s="195"/>
      <c r="T815" s="195"/>
      <c r="U815" s="10"/>
      <c r="V815" s="15"/>
      <c r="W815" s="15"/>
      <c r="X815" s="15"/>
      <c r="Y815" s="49"/>
      <c r="Z815" s="90"/>
    </row>
    <row r="816" spans="10:26" ht="76.5">
      <c r="J816" s="71"/>
      <c r="K816" s="92" t="s">
        <v>196</v>
      </c>
      <c r="L816" s="198">
        <v>60000</v>
      </c>
      <c r="M816" s="195">
        <v>0</v>
      </c>
      <c r="N816" s="195">
        <v>0</v>
      </c>
      <c r="O816" s="195">
        <v>0</v>
      </c>
      <c r="P816" s="195">
        <v>0</v>
      </c>
      <c r="Q816" s="195">
        <v>0</v>
      </c>
      <c r="R816" s="195">
        <f>L816+N816+P816</f>
        <v>60000</v>
      </c>
      <c r="S816" s="195">
        <f>M816+O816+Q816</f>
        <v>0</v>
      </c>
      <c r="T816" s="195">
        <v>0</v>
      </c>
      <c r="U816" s="10" t="s">
        <v>993</v>
      </c>
      <c r="V816" s="15"/>
      <c r="W816" s="15"/>
      <c r="X816" s="15"/>
      <c r="Y816" s="49" t="s">
        <v>993</v>
      </c>
      <c r="Z816" s="90"/>
    </row>
    <row r="817" spans="10:26" ht="12.75">
      <c r="J817" s="71"/>
      <c r="K817" s="70"/>
      <c r="L817" s="198"/>
      <c r="M817" s="195"/>
      <c r="N817" s="195"/>
      <c r="O817" s="195"/>
      <c r="P817" s="195"/>
      <c r="Q817" s="195"/>
      <c r="R817" s="195"/>
      <c r="S817" s="195"/>
      <c r="T817" s="195"/>
      <c r="U817" s="10"/>
      <c r="V817" s="15"/>
      <c r="W817" s="15"/>
      <c r="X817" s="15"/>
      <c r="Y817" s="49"/>
      <c r="Z817" s="90"/>
    </row>
    <row r="818" spans="10:26" ht="229.5">
      <c r="J818" s="71" t="s">
        <v>994</v>
      </c>
      <c r="K818" s="92" t="s">
        <v>995</v>
      </c>
      <c r="L818" s="198"/>
      <c r="M818" s="195"/>
      <c r="N818" s="195"/>
      <c r="O818" s="195"/>
      <c r="P818" s="195"/>
      <c r="Q818" s="195"/>
      <c r="R818" s="195"/>
      <c r="S818" s="195"/>
      <c r="T818" s="195"/>
      <c r="U818" s="10"/>
      <c r="V818" s="15"/>
      <c r="W818" s="15"/>
      <c r="X818" s="15"/>
      <c r="Y818" s="49"/>
      <c r="Z818" s="90"/>
    </row>
    <row r="819" spans="10:26" ht="51">
      <c r="J819" s="71"/>
      <c r="K819" s="92" t="s">
        <v>196</v>
      </c>
      <c r="L819" s="198">
        <v>90000</v>
      </c>
      <c r="M819" s="195">
        <v>0</v>
      </c>
      <c r="N819" s="195">
        <v>0</v>
      </c>
      <c r="O819" s="195">
        <v>0</v>
      </c>
      <c r="P819" s="195">
        <v>0</v>
      </c>
      <c r="Q819" s="195">
        <v>0</v>
      </c>
      <c r="R819" s="195">
        <f>L819+N819+P819</f>
        <v>90000</v>
      </c>
      <c r="S819" s="195">
        <f>M819+O819+Q819</f>
        <v>0</v>
      </c>
      <c r="T819" s="195">
        <v>0</v>
      </c>
      <c r="U819" s="10" t="s">
        <v>913</v>
      </c>
      <c r="V819" s="15"/>
      <c r="W819" s="15"/>
      <c r="X819" s="15"/>
      <c r="Y819" s="49" t="s">
        <v>913</v>
      </c>
      <c r="Z819" s="90"/>
    </row>
    <row r="820" spans="10:26" ht="12.75">
      <c r="J820" s="71"/>
      <c r="K820" s="70"/>
      <c r="L820" s="198"/>
      <c r="M820" s="195"/>
      <c r="N820" s="195"/>
      <c r="O820" s="195"/>
      <c r="P820" s="195"/>
      <c r="Q820" s="195"/>
      <c r="R820" s="195"/>
      <c r="S820" s="195"/>
      <c r="T820" s="195"/>
      <c r="U820" s="10"/>
      <c r="V820" s="15"/>
      <c r="W820" s="15"/>
      <c r="X820" s="15"/>
      <c r="Y820" s="49"/>
      <c r="Z820" s="90"/>
    </row>
    <row r="821" spans="10:26" ht="140.25">
      <c r="J821" s="71" t="s">
        <v>996</v>
      </c>
      <c r="K821" s="92" t="s">
        <v>997</v>
      </c>
      <c r="L821" s="198"/>
      <c r="M821" s="195"/>
      <c r="N821" s="195"/>
      <c r="O821" s="195"/>
      <c r="P821" s="195"/>
      <c r="Q821" s="195"/>
      <c r="R821" s="195"/>
      <c r="S821" s="195"/>
      <c r="T821" s="195"/>
      <c r="U821" s="10"/>
      <c r="V821" s="15"/>
      <c r="W821" s="15"/>
      <c r="X821" s="15"/>
      <c r="Y821" s="49"/>
      <c r="Z821" s="90"/>
    </row>
    <row r="822" spans="10:26" ht="51">
      <c r="J822" s="71"/>
      <c r="K822" s="92" t="s">
        <v>196</v>
      </c>
      <c r="L822" s="198">
        <v>39821.4</v>
      </c>
      <c r="M822" s="195">
        <v>0</v>
      </c>
      <c r="N822" s="195">
        <v>0</v>
      </c>
      <c r="O822" s="195">
        <v>0</v>
      </c>
      <c r="P822" s="195">
        <v>0</v>
      </c>
      <c r="Q822" s="195">
        <v>0</v>
      </c>
      <c r="R822" s="195">
        <f>L822+N822+P822</f>
        <v>39821.4</v>
      </c>
      <c r="S822" s="195">
        <f>M822+O822+Q822</f>
        <v>0</v>
      </c>
      <c r="T822" s="195">
        <v>0</v>
      </c>
      <c r="U822" s="10" t="s">
        <v>913</v>
      </c>
      <c r="V822" s="15"/>
      <c r="W822" s="15"/>
      <c r="X822" s="15"/>
      <c r="Y822" s="49" t="s">
        <v>913</v>
      </c>
      <c r="Z822" s="90"/>
    </row>
    <row r="823" spans="10:26" ht="12.75">
      <c r="J823" s="71"/>
      <c r="K823" s="70"/>
      <c r="L823" s="198"/>
      <c r="M823" s="195"/>
      <c r="N823" s="195"/>
      <c r="O823" s="195"/>
      <c r="P823" s="195"/>
      <c r="Q823" s="195"/>
      <c r="R823" s="195"/>
      <c r="S823" s="195"/>
      <c r="T823" s="195"/>
      <c r="U823" s="10"/>
      <c r="V823" s="15"/>
      <c r="W823" s="15"/>
      <c r="X823" s="15"/>
      <c r="Y823" s="49"/>
      <c r="Z823" s="90"/>
    </row>
    <row r="824" spans="10:26" ht="165.75">
      <c r="J824" s="71" t="s">
        <v>998</v>
      </c>
      <c r="K824" s="92" t="s">
        <v>999</v>
      </c>
      <c r="L824" s="198"/>
      <c r="M824" s="195"/>
      <c r="N824" s="195"/>
      <c r="O824" s="195"/>
      <c r="P824" s="195"/>
      <c r="Q824" s="195"/>
      <c r="R824" s="195"/>
      <c r="S824" s="195"/>
      <c r="T824" s="195"/>
      <c r="U824" s="10"/>
      <c r="V824" s="15"/>
      <c r="W824" s="15"/>
      <c r="X824" s="15"/>
      <c r="Y824" s="49"/>
      <c r="Z824" s="90"/>
    </row>
    <row r="825" spans="10:26" ht="76.5">
      <c r="J825" s="71"/>
      <c r="K825" s="92" t="s">
        <v>196</v>
      </c>
      <c r="L825" s="198">
        <v>64700</v>
      </c>
      <c r="M825" s="195">
        <v>0</v>
      </c>
      <c r="N825" s="195">
        <v>0</v>
      </c>
      <c r="O825" s="195">
        <v>0</v>
      </c>
      <c r="P825" s="195">
        <v>0</v>
      </c>
      <c r="Q825" s="195">
        <v>0</v>
      </c>
      <c r="R825" s="195">
        <f>L825+N825+P825</f>
        <v>64700</v>
      </c>
      <c r="S825" s="195">
        <f>M825+O825+Q825</f>
        <v>0</v>
      </c>
      <c r="T825" s="195">
        <v>0</v>
      </c>
      <c r="U825" s="10" t="s">
        <v>515</v>
      </c>
      <c r="V825" s="15"/>
      <c r="W825" s="15"/>
      <c r="X825" s="15"/>
      <c r="Y825" s="49" t="s">
        <v>515</v>
      </c>
      <c r="Z825" s="90"/>
    </row>
    <row r="826" spans="10:26" ht="12.75">
      <c r="J826" s="71"/>
      <c r="K826" s="70"/>
      <c r="L826" s="198"/>
      <c r="M826" s="195"/>
      <c r="N826" s="195"/>
      <c r="O826" s="195"/>
      <c r="P826" s="195"/>
      <c r="Q826" s="195"/>
      <c r="R826" s="195"/>
      <c r="S826" s="195"/>
      <c r="T826" s="195"/>
      <c r="U826" s="10"/>
      <c r="V826" s="15"/>
      <c r="W826" s="15"/>
      <c r="X826" s="15"/>
      <c r="Y826" s="49"/>
      <c r="Z826" s="90"/>
    </row>
    <row r="827" spans="10:26" ht="127.5">
      <c r="J827" s="71" t="s">
        <v>1000</v>
      </c>
      <c r="K827" s="92" t="s">
        <v>1001</v>
      </c>
      <c r="L827" s="198"/>
      <c r="M827" s="195"/>
      <c r="N827" s="195"/>
      <c r="O827" s="195"/>
      <c r="P827" s="195"/>
      <c r="Q827" s="195"/>
      <c r="R827" s="195"/>
      <c r="S827" s="195"/>
      <c r="T827" s="195"/>
      <c r="U827" s="10"/>
      <c r="V827" s="15"/>
      <c r="W827" s="15"/>
      <c r="X827" s="15"/>
      <c r="Y827" s="49"/>
      <c r="Z827" s="90"/>
    </row>
    <row r="828" spans="10:26" ht="51">
      <c r="J828" s="71"/>
      <c r="K828" s="92" t="s">
        <v>196</v>
      </c>
      <c r="L828" s="198">
        <v>35000</v>
      </c>
      <c r="M828" s="195">
        <v>0</v>
      </c>
      <c r="N828" s="195">
        <v>0</v>
      </c>
      <c r="O828" s="195">
        <v>0</v>
      </c>
      <c r="P828" s="195">
        <v>0</v>
      </c>
      <c r="Q828" s="195">
        <v>0</v>
      </c>
      <c r="R828" s="195">
        <f>L828+N828+P828</f>
        <v>35000</v>
      </c>
      <c r="S828" s="195">
        <f>M828+O828+Q828</f>
        <v>0</v>
      </c>
      <c r="T828" s="195">
        <v>0</v>
      </c>
      <c r="U828" s="10" t="s">
        <v>1002</v>
      </c>
      <c r="V828" s="15"/>
      <c r="W828" s="15"/>
      <c r="X828" s="15"/>
      <c r="Y828" s="49" t="s">
        <v>1002</v>
      </c>
      <c r="Z828" s="90"/>
    </row>
    <row r="829" spans="10:26" ht="12.75">
      <c r="J829" s="71"/>
      <c r="K829" s="70"/>
      <c r="L829" s="198"/>
      <c r="M829" s="195"/>
      <c r="N829" s="195"/>
      <c r="O829" s="195"/>
      <c r="P829" s="195"/>
      <c r="Q829" s="195"/>
      <c r="R829" s="195"/>
      <c r="S829" s="195"/>
      <c r="T829" s="195"/>
      <c r="U829" s="10"/>
      <c r="V829" s="15"/>
      <c r="W829" s="15"/>
      <c r="X829" s="15"/>
      <c r="Y829" s="49"/>
      <c r="Z829" s="90"/>
    </row>
    <row r="830" spans="10:26" ht="76.5">
      <c r="J830" s="71" t="s">
        <v>1003</v>
      </c>
      <c r="K830" s="92" t="s">
        <v>1004</v>
      </c>
      <c r="L830" s="198"/>
      <c r="M830" s="195"/>
      <c r="N830" s="195"/>
      <c r="O830" s="195"/>
      <c r="P830" s="195"/>
      <c r="Q830" s="195"/>
      <c r="R830" s="195"/>
      <c r="S830" s="195"/>
      <c r="T830" s="195"/>
      <c r="U830" s="10"/>
      <c r="V830" s="15"/>
      <c r="W830" s="15"/>
      <c r="X830" s="15"/>
      <c r="Y830" s="49"/>
      <c r="Z830" s="90"/>
    </row>
    <row r="831" spans="10:26" ht="51">
      <c r="J831" s="71"/>
      <c r="K831" s="92" t="s">
        <v>196</v>
      </c>
      <c r="L831" s="198">
        <v>14671.8</v>
      </c>
      <c r="M831" s="195">
        <v>0</v>
      </c>
      <c r="N831" s="195">
        <v>0</v>
      </c>
      <c r="O831" s="195">
        <v>0</v>
      </c>
      <c r="P831" s="195">
        <v>0</v>
      </c>
      <c r="Q831" s="195">
        <v>0</v>
      </c>
      <c r="R831" s="195">
        <f>L831+N831+P831</f>
        <v>14671.8</v>
      </c>
      <c r="S831" s="195">
        <f>M831+O831+Q831</f>
        <v>0</v>
      </c>
      <c r="T831" s="195">
        <v>0</v>
      </c>
      <c r="U831" s="10" t="s">
        <v>1002</v>
      </c>
      <c r="V831" s="15"/>
      <c r="W831" s="15"/>
      <c r="X831" s="15"/>
      <c r="Y831" s="49" t="s">
        <v>1002</v>
      </c>
      <c r="Z831" s="90"/>
    </row>
    <row r="832" spans="10:26" ht="12.75">
      <c r="J832" s="71"/>
      <c r="K832" s="70"/>
      <c r="L832" s="198"/>
      <c r="M832" s="195"/>
      <c r="N832" s="195"/>
      <c r="O832" s="195"/>
      <c r="P832" s="195"/>
      <c r="Q832" s="195"/>
      <c r="R832" s="195"/>
      <c r="S832" s="195"/>
      <c r="T832" s="195"/>
      <c r="U832" s="10"/>
      <c r="V832" s="15"/>
      <c r="W832" s="15"/>
      <c r="X832" s="15"/>
      <c r="Y832" s="49"/>
      <c r="Z832" s="90"/>
    </row>
    <row r="833" spans="10:26" ht="165.75">
      <c r="J833" s="71" t="s">
        <v>1005</v>
      </c>
      <c r="K833" s="92" t="s">
        <v>1006</v>
      </c>
      <c r="L833" s="198"/>
      <c r="M833" s="195"/>
      <c r="N833" s="195"/>
      <c r="O833" s="195"/>
      <c r="P833" s="195"/>
      <c r="Q833" s="195"/>
      <c r="R833" s="195"/>
      <c r="S833" s="195"/>
      <c r="T833" s="195"/>
      <c r="U833" s="10"/>
      <c r="V833" s="15"/>
      <c r="W833" s="15"/>
      <c r="X833" s="15"/>
      <c r="Y833" s="49"/>
      <c r="Z833" s="90"/>
    </row>
    <row r="834" spans="10:26" ht="229.5">
      <c r="J834" s="71"/>
      <c r="K834" s="92" t="s">
        <v>196</v>
      </c>
      <c r="L834" s="198">
        <v>140000</v>
      </c>
      <c r="M834" s="195">
        <v>40162.4</v>
      </c>
      <c r="N834" s="195">
        <v>0</v>
      </c>
      <c r="O834" s="195">
        <v>0</v>
      </c>
      <c r="P834" s="195">
        <v>0</v>
      </c>
      <c r="Q834" s="195">
        <v>0</v>
      </c>
      <c r="R834" s="195">
        <f>L834+N834+P834</f>
        <v>140000</v>
      </c>
      <c r="S834" s="195">
        <f>M834+O834+Q834</f>
        <v>40162.4</v>
      </c>
      <c r="T834" s="195">
        <v>40162.4</v>
      </c>
      <c r="U834" s="10" t="s">
        <v>1007</v>
      </c>
      <c r="V834" s="15"/>
      <c r="W834" s="15"/>
      <c r="X834" s="15"/>
      <c r="Y834" s="49" t="s">
        <v>1007</v>
      </c>
      <c r="Z834" s="90"/>
    </row>
    <row r="835" spans="10:26" ht="12.75">
      <c r="J835" s="71"/>
      <c r="K835" s="70"/>
      <c r="L835" s="198"/>
      <c r="M835" s="195"/>
      <c r="N835" s="195"/>
      <c r="O835" s="195"/>
      <c r="P835" s="195"/>
      <c r="Q835" s="195"/>
      <c r="R835" s="195"/>
      <c r="S835" s="195"/>
      <c r="T835" s="195"/>
      <c r="U835" s="10"/>
      <c r="V835" s="15"/>
      <c r="W835" s="15"/>
      <c r="X835" s="15"/>
      <c r="Y835" s="49"/>
      <c r="Z835" s="90"/>
    </row>
    <row r="836" spans="10:26" ht="114.75">
      <c r="J836" s="71" t="s">
        <v>1008</v>
      </c>
      <c r="K836" s="92" t="s">
        <v>1009</v>
      </c>
      <c r="L836" s="198"/>
      <c r="M836" s="195"/>
      <c r="N836" s="195"/>
      <c r="O836" s="195"/>
      <c r="P836" s="195"/>
      <c r="Q836" s="195"/>
      <c r="R836" s="195"/>
      <c r="S836" s="195"/>
      <c r="T836" s="195"/>
      <c r="U836" s="10"/>
      <c r="V836" s="15"/>
      <c r="W836" s="15"/>
      <c r="X836" s="15"/>
      <c r="Y836" s="49"/>
      <c r="Z836" s="90"/>
    </row>
    <row r="837" spans="10:26" ht="89.25">
      <c r="J837" s="71"/>
      <c r="K837" s="92" t="s">
        <v>199</v>
      </c>
      <c r="L837" s="198">
        <v>654.7</v>
      </c>
      <c r="M837" s="195">
        <v>0</v>
      </c>
      <c r="N837" s="195">
        <v>0</v>
      </c>
      <c r="O837" s="195">
        <v>0</v>
      </c>
      <c r="P837" s="195">
        <v>0</v>
      </c>
      <c r="Q837" s="195">
        <v>0</v>
      </c>
      <c r="R837" s="195">
        <f>L837+N837+P837</f>
        <v>654.7</v>
      </c>
      <c r="S837" s="195">
        <f>M837+O837+Q837</f>
        <v>0</v>
      </c>
      <c r="T837" s="195">
        <v>0</v>
      </c>
      <c r="U837" s="10" t="s">
        <v>1010</v>
      </c>
      <c r="V837" s="15"/>
      <c r="W837" s="15"/>
      <c r="X837" s="15"/>
      <c r="Y837" s="49" t="s">
        <v>1010</v>
      </c>
      <c r="Z837" s="90"/>
    </row>
    <row r="838" spans="10:26" ht="12.75">
      <c r="J838" s="71"/>
      <c r="K838" s="70"/>
      <c r="L838" s="198"/>
      <c r="M838" s="195"/>
      <c r="N838" s="195"/>
      <c r="O838" s="195"/>
      <c r="P838" s="195"/>
      <c r="Q838" s="195"/>
      <c r="R838" s="195"/>
      <c r="S838" s="195"/>
      <c r="T838" s="195"/>
      <c r="U838" s="10"/>
      <c r="V838" s="15"/>
      <c r="W838" s="15"/>
      <c r="X838" s="15"/>
      <c r="Y838" s="49"/>
      <c r="Z838" s="90"/>
    </row>
    <row r="839" spans="10:26" ht="114.75">
      <c r="J839" s="71" t="s">
        <v>1011</v>
      </c>
      <c r="K839" s="92" t="s">
        <v>1012</v>
      </c>
      <c r="L839" s="198"/>
      <c r="M839" s="195"/>
      <c r="N839" s="195"/>
      <c r="O839" s="195"/>
      <c r="P839" s="195"/>
      <c r="Q839" s="195"/>
      <c r="R839" s="195"/>
      <c r="S839" s="195"/>
      <c r="T839" s="195"/>
      <c r="U839" s="10"/>
      <c r="V839" s="15"/>
      <c r="W839" s="15"/>
      <c r="X839" s="15"/>
      <c r="Y839" s="49"/>
      <c r="Z839" s="90"/>
    </row>
    <row r="840" spans="10:26" ht="306">
      <c r="J840" s="71"/>
      <c r="K840" s="92" t="s">
        <v>196</v>
      </c>
      <c r="L840" s="198">
        <v>17775.9</v>
      </c>
      <c r="M840" s="195">
        <v>0</v>
      </c>
      <c r="N840" s="195">
        <v>0</v>
      </c>
      <c r="O840" s="195">
        <v>0</v>
      </c>
      <c r="P840" s="195">
        <v>0</v>
      </c>
      <c r="Q840" s="195">
        <v>0</v>
      </c>
      <c r="R840" s="195">
        <f>L840+N840+P840</f>
        <v>17775.9</v>
      </c>
      <c r="S840" s="195">
        <f>M840+O840+Q840</f>
        <v>0</v>
      </c>
      <c r="T840" s="195">
        <v>0</v>
      </c>
      <c r="U840" s="10" t="s">
        <v>1013</v>
      </c>
      <c r="V840" s="15"/>
      <c r="W840" s="15"/>
      <c r="X840" s="15"/>
      <c r="Y840" s="49" t="s">
        <v>1013</v>
      </c>
      <c r="Z840" s="90"/>
    </row>
    <row r="841" spans="10:26" ht="12.75">
      <c r="J841" s="71"/>
      <c r="K841" s="70"/>
      <c r="L841" s="198"/>
      <c r="M841" s="195"/>
      <c r="N841" s="195"/>
      <c r="O841" s="195"/>
      <c r="P841" s="195"/>
      <c r="Q841" s="195"/>
      <c r="R841" s="195"/>
      <c r="S841" s="195"/>
      <c r="T841" s="195"/>
      <c r="U841" s="10"/>
      <c r="V841" s="15"/>
      <c r="W841" s="15"/>
      <c r="X841" s="15"/>
      <c r="Y841" s="49"/>
      <c r="Z841" s="90"/>
    </row>
    <row r="842" spans="10:26" ht="89.25">
      <c r="J842" s="71" t="s">
        <v>1014</v>
      </c>
      <c r="K842" s="92" t="s">
        <v>1015</v>
      </c>
      <c r="L842" s="198"/>
      <c r="M842" s="195"/>
      <c r="N842" s="195"/>
      <c r="O842" s="195"/>
      <c r="P842" s="195"/>
      <c r="Q842" s="195"/>
      <c r="R842" s="195"/>
      <c r="S842" s="195"/>
      <c r="T842" s="195"/>
      <c r="U842" s="10"/>
      <c r="V842" s="15"/>
      <c r="W842" s="15"/>
      <c r="X842" s="15"/>
      <c r="Y842" s="49"/>
      <c r="Z842" s="90"/>
    </row>
    <row r="843" spans="10:26" ht="408">
      <c r="J843" s="71"/>
      <c r="K843" s="92" t="s">
        <v>196</v>
      </c>
      <c r="L843" s="198">
        <v>957.4</v>
      </c>
      <c r="M843" s="195">
        <v>0</v>
      </c>
      <c r="N843" s="195">
        <v>0</v>
      </c>
      <c r="O843" s="195">
        <v>0</v>
      </c>
      <c r="P843" s="195">
        <v>0</v>
      </c>
      <c r="Q843" s="195">
        <v>0</v>
      </c>
      <c r="R843" s="195">
        <f>L843+N843+P843</f>
        <v>957.4</v>
      </c>
      <c r="S843" s="195">
        <f>M843+O843+Q843</f>
        <v>0</v>
      </c>
      <c r="T843" s="195">
        <v>0</v>
      </c>
      <c r="U843" s="10" t="s">
        <v>1016</v>
      </c>
      <c r="V843" s="15"/>
      <c r="W843" s="15"/>
      <c r="X843" s="15"/>
      <c r="Y843" s="49" t="s">
        <v>1016</v>
      </c>
      <c r="Z843" s="90"/>
    </row>
    <row r="844" spans="10:26" ht="12.75">
      <c r="J844" s="71"/>
      <c r="K844" s="70"/>
      <c r="L844" s="198"/>
      <c r="M844" s="195"/>
      <c r="N844" s="195"/>
      <c r="O844" s="195"/>
      <c r="P844" s="195"/>
      <c r="Q844" s="195"/>
      <c r="R844" s="195"/>
      <c r="S844" s="195"/>
      <c r="T844" s="195"/>
      <c r="U844" s="10"/>
      <c r="V844" s="15"/>
      <c r="W844" s="15"/>
      <c r="X844" s="15"/>
      <c r="Y844" s="49"/>
      <c r="Z844" s="90"/>
    </row>
    <row r="845" spans="10:26" ht="63.75">
      <c r="J845" s="71"/>
      <c r="K845" s="92" t="s">
        <v>527</v>
      </c>
      <c r="L845" s="198"/>
      <c r="M845" s="195"/>
      <c r="N845" s="195"/>
      <c r="O845" s="195"/>
      <c r="P845" s="195"/>
      <c r="Q845" s="195"/>
      <c r="R845" s="195"/>
      <c r="S845" s="195"/>
      <c r="T845" s="195"/>
      <c r="U845" s="10"/>
      <c r="V845" s="15"/>
      <c r="W845" s="15"/>
      <c r="X845" s="15"/>
      <c r="Y845" s="49"/>
      <c r="Z845" s="90"/>
    </row>
    <row r="846" spans="10:26" ht="114.75">
      <c r="J846" s="71" t="s">
        <v>1017</v>
      </c>
      <c r="K846" s="92" t="s">
        <v>1018</v>
      </c>
      <c r="L846" s="198"/>
      <c r="M846" s="195"/>
      <c r="N846" s="195"/>
      <c r="O846" s="195"/>
      <c r="P846" s="195"/>
      <c r="Q846" s="195"/>
      <c r="R846" s="195"/>
      <c r="S846" s="195"/>
      <c r="T846" s="195"/>
      <c r="U846" s="10"/>
      <c r="V846" s="15"/>
      <c r="W846" s="15"/>
      <c r="X846" s="15"/>
      <c r="Y846" s="49"/>
      <c r="Z846" s="90"/>
    </row>
    <row r="847" spans="10:26" ht="280.5">
      <c r="J847" s="71"/>
      <c r="K847" s="92" t="s">
        <v>196</v>
      </c>
      <c r="L847" s="198">
        <v>36656.9</v>
      </c>
      <c r="M847" s="195">
        <v>0</v>
      </c>
      <c r="N847" s="195">
        <v>0</v>
      </c>
      <c r="O847" s="195">
        <v>0</v>
      </c>
      <c r="P847" s="195">
        <v>0</v>
      </c>
      <c r="Q847" s="195">
        <v>0</v>
      </c>
      <c r="R847" s="195">
        <f>L847+N847+P847</f>
        <v>36656.9</v>
      </c>
      <c r="S847" s="195">
        <f>M847+O847+Q847</f>
        <v>0</v>
      </c>
      <c r="T847" s="195">
        <v>0</v>
      </c>
      <c r="U847" s="10" t="s">
        <v>1019</v>
      </c>
      <c r="V847" s="15"/>
      <c r="W847" s="15"/>
      <c r="X847" s="15"/>
      <c r="Y847" s="49" t="s">
        <v>1019</v>
      </c>
      <c r="Z847" s="90"/>
    </row>
    <row r="848" spans="10:26" ht="12.75">
      <c r="J848" s="71"/>
      <c r="K848" s="70"/>
      <c r="L848" s="198"/>
      <c r="M848" s="195"/>
      <c r="N848" s="195"/>
      <c r="O848" s="195"/>
      <c r="P848" s="195"/>
      <c r="Q848" s="195"/>
      <c r="R848" s="195"/>
      <c r="S848" s="195"/>
      <c r="T848" s="195"/>
      <c r="U848" s="10"/>
      <c r="V848" s="15"/>
      <c r="W848" s="15"/>
      <c r="X848" s="15"/>
      <c r="Y848" s="49"/>
      <c r="Z848" s="90"/>
    </row>
    <row r="849" spans="10:26" ht="102">
      <c r="J849" s="71" t="s">
        <v>1020</v>
      </c>
      <c r="K849" s="92" t="s">
        <v>1021</v>
      </c>
      <c r="L849" s="198"/>
      <c r="M849" s="195"/>
      <c r="N849" s="195"/>
      <c r="O849" s="195"/>
      <c r="P849" s="195"/>
      <c r="Q849" s="195"/>
      <c r="R849" s="195"/>
      <c r="S849" s="195"/>
      <c r="T849" s="195"/>
      <c r="U849" s="10"/>
      <c r="V849" s="15"/>
      <c r="W849" s="15"/>
      <c r="X849" s="15"/>
      <c r="Y849" s="49"/>
      <c r="Z849" s="90"/>
    </row>
    <row r="850" spans="10:26" ht="76.5">
      <c r="J850" s="71"/>
      <c r="K850" s="92" t="s">
        <v>196</v>
      </c>
      <c r="L850" s="198">
        <v>16964.8</v>
      </c>
      <c r="M850" s="195">
        <v>0</v>
      </c>
      <c r="N850" s="195">
        <v>0</v>
      </c>
      <c r="O850" s="195">
        <v>0</v>
      </c>
      <c r="P850" s="195">
        <v>0</v>
      </c>
      <c r="Q850" s="195">
        <v>0</v>
      </c>
      <c r="R850" s="195">
        <f>L850+N850+P850</f>
        <v>16964.8</v>
      </c>
      <c r="S850" s="195">
        <f>M850+O850+Q850</f>
        <v>0</v>
      </c>
      <c r="T850" s="195">
        <v>0</v>
      </c>
      <c r="U850" s="10" t="s">
        <v>515</v>
      </c>
      <c r="V850" s="15"/>
      <c r="W850" s="15"/>
      <c r="X850" s="15"/>
      <c r="Y850" s="49" t="s">
        <v>515</v>
      </c>
      <c r="Z850" s="90"/>
    </row>
    <row r="851" spans="10:26" ht="12.75">
      <c r="J851" s="71"/>
      <c r="K851" s="70"/>
      <c r="L851" s="198"/>
      <c r="M851" s="195"/>
      <c r="N851" s="195"/>
      <c r="O851" s="195"/>
      <c r="P851" s="195"/>
      <c r="Q851" s="195"/>
      <c r="R851" s="195"/>
      <c r="S851" s="195"/>
      <c r="T851" s="195"/>
      <c r="U851" s="10"/>
      <c r="V851" s="15"/>
      <c r="W851" s="15"/>
      <c r="X851" s="15"/>
      <c r="Y851" s="49"/>
      <c r="Z851" s="90"/>
    </row>
    <row r="852" spans="10:26" ht="140.25">
      <c r="J852" s="71" t="s">
        <v>1022</v>
      </c>
      <c r="K852" s="92" t="s">
        <v>1023</v>
      </c>
      <c r="L852" s="198"/>
      <c r="M852" s="195"/>
      <c r="N852" s="195"/>
      <c r="O852" s="195"/>
      <c r="P852" s="195"/>
      <c r="Q852" s="195"/>
      <c r="R852" s="195"/>
      <c r="S852" s="195"/>
      <c r="T852" s="195"/>
      <c r="U852" s="10"/>
      <c r="V852" s="15"/>
      <c r="W852" s="15"/>
      <c r="X852" s="15"/>
      <c r="Y852" s="49"/>
      <c r="Z852" s="90"/>
    </row>
    <row r="853" spans="10:26" ht="76.5">
      <c r="J853" s="71"/>
      <c r="K853" s="92" t="s">
        <v>196</v>
      </c>
      <c r="L853" s="198">
        <v>35159.5</v>
      </c>
      <c r="M853" s="195">
        <v>0</v>
      </c>
      <c r="N853" s="195">
        <v>0</v>
      </c>
      <c r="O853" s="195">
        <v>0</v>
      </c>
      <c r="P853" s="195">
        <v>0</v>
      </c>
      <c r="Q853" s="195">
        <v>0</v>
      </c>
      <c r="R853" s="195">
        <f>L853+N853+P853</f>
        <v>35159.5</v>
      </c>
      <c r="S853" s="195">
        <f>M853+O853+Q853</f>
        <v>0</v>
      </c>
      <c r="T853" s="195">
        <v>0</v>
      </c>
      <c r="U853" s="10" t="s">
        <v>515</v>
      </c>
      <c r="V853" s="15"/>
      <c r="W853" s="15"/>
      <c r="X853" s="15"/>
      <c r="Y853" s="49" t="s">
        <v>515</v>
      </c>
      <c r="Z853" s="90"/>
    </row>
    <row r="854" spans="10:26" ht="12.75">
      <c r="J854" s="71"/>
      <c r="K854" s="70"/>
      <c r="L854" s="198"/>
      <c r="M854" s="195"/>
      <c r="N854" s="195"/>
      <c r="O854" s="195"/>
      <c r="P854" s="195"/>
      <c r="Q854" s="195"/>
      <c r="R854" s="195"/>
      <c r="S854" s="195"/>
      <c r="T854" s="195"/>
      <c r="U854" s="10"/>
      <c r="V854" s="15"/>
      <c r="W854" s="15"/>
      <c r="X854" s="15"/>
      <c r="Y854" s="49"/>
      <c r="Z854" s="90"/>
    </row>
    <row r="855" spans="10:26" ht="63.75">
      <c r="J855" s="71"/>
      <c r="K855" s="92" t="s">
        <v>1024</v>
      </c>
      <c r="L855" s="198"/>
      <c r="M855" s="195"/>
      <c r="N855" s="195"/>
      <c r="O855" s="195"/>
      <c r="P855" s="195"/>
      <c r="Q855" s="195"/>
      <c r="R855" s="195"/>
      <c r="S855" s="195"/>
      <c r="T855" s="195"/>
      <c r="U855" s="10"/>
      <c r="V855" s="15"/>
      <c r="W855" s="15"/>
      <c r="X855" s="15"/>
      <c r="Y855" s="49"/>
      <c r="Z855" s="90"/>
    </row>
    <row r="856" spans="10:26" ht="102">
      <c r="J856" s="71" t="s">
        <v>1025</v>
      </c>
      <c r="K856" s="92" t="s">
        <v>1026</v>
      </c>
      <c r="L856" s="198"/>
      <c r="M856" s="195"/>
      <c r="N856" s="195"/>
      <c r="O856" s="195"/>
      <c r="P856" s="195"/>
      <c r="Q856" s="195"/>
      <c r="R856" s="195"/>
      <c r="S856" s="195"/>
      <c r="T856" s="195"/>
      <c r="U856" s="10"/>
      <c r="V856" s="15"/>
      <c r="W856" s="15"/>
      <c r="X856" s="15"/>
      <c r="Y856" s="49"/>
      <c r="Z856" s="90"/>
    </row>
    <row r="857" spans="10:26" ht="63.75">
      <c r="J857" s="71"/>
      <c r="K857" s="92" t="s">
        <v>196</v>
      </c>
      <c r="L857" s="198">
        <v>50000</v>
      </c>
      <c r="M857" s="195">
        <v>0</v>
      </c>
      <c r="N857" s="195">
        <v>0</v>
      </c>
      <c r="O857" s="195">
        <v>0</v>
      </c>
      <c r="P857" s="195">
        <v>0</v>
      </c>
      <c r="Q857" s="195">
        <v>0</v>
      </c>
      <c r="R857" s="195">
        <f>L857+N857+P857</f>
        <v>50000</v>
      </c>
      <c r="S857" s="195">
        <f>M857+O857+Q857</f>
        <v>0</v>
      </c>
      <c r="T857" s="195">
        <v>0</v>
      </c>
      <c r="U857" s="10" t="s">
        <v>1027</v>
      </c>
      <c r="V857" s="15"/>
      <c r="W857" s="15"/>
      <c r="X857" s="15"/>
      <c r="Y857" s="49" t="s">
        <v>1027</v>
      </c>
      <c r="Z857" s="90"/>
    </row>
    <row r="858" spans="10:26" ht="12.75">
      <c r="J858" s="71"/>
      <c r="K858" s="70"/>
      <c r="L858" s="198"/>
      <c r="M858" s="195"/>
      <c r="N858" s="195"/>
      <c r="O858" s="195"/>
      <c r="P858" s="195"/>
      <c r="Q858" s="195"/>
      <c r="R858" s="195"/>
      <c r="S858" s="195"/>
      <c r="T858" s="195"/>
      <c r="U858" s="10"/>
      <c r="V858" s="15"/>
      <c r="W858" s="15"/>
      <c r="X858" s="15"/>
      <c r="Y858" s="49"/>
      <c r="Z858" s="90"/>
    </row>
    <row r="859" spans="10:26" ht="114.75">
      <c r="J859" s="71" t="s">
        <v>1028</v>
      </c>
      <c r="K859" s="92" t="s">
        <v>1029</v>
      </c>
      <c r="L859" s="198"/>
      <c r="M859" s="195"/>
      <c r="N859" s="195"/>
      <c r="O859" s="195"/>
      <c r="P859" s="195"/>
      <c r="Q859" s="195"/>
      <c r="R859" s="195"/>
      <c r="S859" s="195"/>
      <c r="T859" s="195"/>
      <c r="U859" s="10"/>
      <c r="V859" s="15"/>
      <c r="W859" s="15"/>
      <c r="X859" s="15"/>
      <c r="Y859" s="49"/>
      <c r="Z859" s="90"/>
    </row>
    <row r="860" spans="10:26" ht="63.75">
      <c r="J860" s="71"/>
      <c r="K860" s="92" t="s">
        <v>196</v>
      </c>
      <c r="L860" s="198">
        <v>50000</v>
      </c>
      <c r="M860" s="195">
        <v>0</v>
      </c>
      <c r="N860" s="195">
        <v>0</v>
      </c>
      <c r="O860" s="195">
        <v>0</v>
      </c>
      <c r="P860" s="195">
        <v>0</v>
      </c>
      <c r="Q860" s="195">
        <v>0</v>
      </c>
      <c r="R860" s="195">
        <f>L860+N860+P860</f>
        <v>50000</v>
      </c>
      <c r="S860" s="195">
        <f>M860+O860+Q860</f>
        <v>0</v>
      </c>
      <c r="T860" s="195">
        <v>0</v>
      </c>
      <c r="U860" s="10" t="s">
        <v>1027</v>
      </c>
      <c r="V860" s="15"/>
      <c r="W860" s="15"/>
      <c r="X860" s="15"/>
      <c r="Y860" s="49" t="s">
        <v>1027</v>
      </c>
      <c r="Z860" s="90"/>
    </row>
    <row r="861" spans="10:26" ht="12.75">
      <c r="J861" s="71"/>
      <c r="K861" s="70"/>
      <c r="L861" s="198"/>
      <c r="M861" s="195"/>
      <c r="N861" s="195"/>
      <c r="O861" s="195"/>
      <c r="P861" s="195"/>
      <c r="Q861" s="195"/>
      <c r="R861" s="195"/>
      <c r="S861" s="195"/>
      <c r="T861" s="195"/>
      <c r="U861" s="10"/>
      <c r="V861" s="15"/>
      <c r="W861" s="15"/>
      <c r="X861" s="15"/>
      <c r="Y861" s="49"/>
      <c r="Z861" s="90"/>
    </row>
    <row r="862" spans="10:26" ht="127.5">
      <c r="J862" s="71" t="s">
        <v>1030</v>
      </c>
      <c r="K862" s="92" t="s">
        <v>1031</v>
      </c>
      <c r="L862" s="198"/>
      <c r="M862" s="195"/>
      <c r="N862" s="195"/>
      <c r="O862" s="195"/>
      <c r="P862" s="195"/>
      <c r="Q862" s="195"/>
      <c r="R862" s="195"/>
      <c r="S862" s="195"/>
      <c r="T862" s="195"/>
      <c r="U862" s="10"/>
      <c r="V862" s="15"/>
      <c r="W862" s="15"/>
      <c r="X862" s="15"/>
      <c r="Y862" s="49"/>
      <c r="Z862" s="90"/>
    </row>
    <row r="863" spans="10:26" ht="63.75">
      <c r="J863" s="71"/>
      <c r="K863" s="92" t="s">
        <v>196</v>
      </c>
      <c r="L863" s="198">
        <v>50000</v>
      </c>
      <c r="M863" s="195">
        <v>0</v>
      </c>
      <c r="N863" s="195">
        <v>0</v>
      </c>
      <c r="O863" s="195">
        <v>0</v>
      </c>
      <c r="P863" s="195">
        <v>0</v>
      </c>
      <c r="Q863" s="195">
        <v>0</v>
      </c>
      <c r="R863" s="195">
        <f>L863+N863+P863</f>
        <v>50000</v>
      </c>
      <c r="S863" s="195">
        <f>M863+O863+Q863</f>
        <v>0</v>
      </c>
      <c r="T863" s="195">
        <v>0</v>
      </c>
      <c r="U863" s="10" t="s">
        <v>1027</v>
      </c>
      <c r="V863" s="15"/>
      <c r="W863" s="15"/>
      <c r="X863" s="15"/>
      <c r="Y863" s="49" t="s">
        <v>1027</v>
      </c>
      <c r="Z863" s="90"/>
    </row>
    <row r="864" spans="10:26" ht="12.75">
      <c r="J864" s="71"/>
      <c r="K864" s="70"/>
      <c r="L864" s="198"/>
      <c r="M864" s="195"/>
      <c r="N864" s="195"/>
      <c r="O864" s="195"/>
      <c r="P864" s="195"/>
      <c r="Q864" s="195"/>
      <c r="R864" s="195"/>
      <c r="S864" s="195"/>
      <c r="T864" s="195"/>
      <c r="U864" s="10"/>
      <c r="V864" s="15"/>
      <c r="W864" s="15"/>
      <c r="X864" s="15"/>
      <c r="Y864" s="49"/>
      <c r="Z864" s="90"/>
    </row>
    <row r="865" spans="10:26" ht="127.5">
      <c r="J865" s="71" t="s">
        <v>1032</v>
      </c>
      <c r="K865" s="92" t="s">
        <v>1033</v>
      </c>
      <c r="L865" s="198"/>
      <c r="M865" s="195"/>
      <c r="N865" s="195"/>
      <c r="O865" s="195"/>
      <c r="P865" s="195"/>
      <c r="Q865" s="195"/>
      <c r="R865" s="195"/>
      <c r="S865" s="195"/>
      <c r="T865" s="195"/>
      <c r="U865" s="10"/>
      <c r="V865" s="15"/>
      <c r="W865" s="15"/>
      <c r="X865" s="15"/>
      <c r="Y865" s="49"/>
      <c r="Z865" s="90"/>
    </row>
    <row r="866" spans="10:26" ht="63.75">
      <c r="J866" s="71"/>
      <c r="K866" s="92" t="s">
        <v>196</v>
      </c>
      <c r="L866" s="198">
        <v>50000</v>
      </c>
      <c r="M866" s="195">
        <v>0</v>
      </c>
      <c r="N866" s="195">
        <v>0</v>
      </c>
      <c r="O866" s="195">
        <v>0</v>
      </c>
      <c r="P866" s="195">
        <v>0</v>
      </c>
      <c r="Q866" s="195">
        <v>0</v>
      </c>
      <c r="R866" s="195">
        <f>L866+N866+P866</f>
        <v>50000</v>
      </c>
      <c r="S866" s="195">
        <f>M866+O866+Q866</f>
        <v>0</v>
      </c>
      <c r="T866" s="195">
        <v>0</v>
      </c>
      <c r="U866" s="10" t="s">
        <v>1027</v>
      </c>
      <c r="V866" s="15"/>
      <c r="W866" s="15"/>
      <c r="X866" s="15"/>
      <c r="Y866" s="49" t="s">
        <v>1027</v>
      </c>
      <c r="Z866" s="90"/>
    </row>
    <row r="867" spans="10:26" ht="12.75">
      <c r="J867" s="71"/>
      <c r="K867" s="70"/>
      <c r="L867" s="198"/>
      <c r="M867" s="195"/>
      <c r="N867" s="195"/>
      <c r="O867" s="195"/>
      <c r="P867" s="195"/>
      <c r="Q867" s="195"/>
      <c r="R867" s="195"/>
      <c r="S867" s="195"/>
      <c r="T867" s="195"/>
      <c r="U867" s="10"/>
      <c r="V867" s="15"/>
      <c r="W867" s="15"/>
      <c r="X867" s="15"/>
      <c r="Y867" s="49"/>
      <c r="Z867" s="90"/>
    </row>
    <row r="868" spans="10:26" ht="229.5">
      <c r="J868" s="71" t="s">
        <v>1034</v>
      </c>
      <c r="K868" s="92" t="s">
        <v>1035</v>
      </c>
      <c r="L868" s="198"/>
      <c r="M868" s="195"/>
      <c r="N868" s="195"/>
      <c r="O868" s="195"/>
      <c r="P868" s="195"/>
      <c r="Q868" s="195"/>
      <c r="R868" s="195"/>
      <c r="S868" s="195"/>
      <c r="T868" s="195"/>
      <c r="U868" s="10"/>
      <c r="V868" s="15"/>
      <c r="W868" s="15"/>
      <c r="X868" s="15"/>
      <c r="Y868" s="49"/>
      <c r="Z868" s="90"/>
    </row>
    <row r="869" spans="10:26" ht="369.75">
      <c r="J869" s="71"/>
      <c r="K869" s="92" t="s">
        <v>196</v>
      </c>
      <c r="L869" s="198">
        <v>69416.1</v>
      </c>
      <c r="M869" s="195">
        <v>727.8</v>
      </c>
      <c r="N869" s="195">
        <v>0</v>
      </c>
      <c r="O869" s="195">
        <v>0</v>
      </c>
      <c r="P869" s="195">
        <v>0</v>
      </c>
      <c r="Q869" s="195">
        <v>0</v>
      </c>
      <c r="R869" s="195">
        <f>L869+N869+P869</f>
        <v>69416.1</v>
      </c>
      <c r="S869" s="195">
        <f>M869+O869+Q869</f>
        <v>727.8</v>
      </c>
      <c r="T869" s="195">
        <v>727.8</v>
      </c>
      <c r="U869" s="10" t="s">
        <v>1036</v>
      </c>
      <c r="V869" s="15"/>
      <c r="W869" s="15"/>
      <c r="X869" s="15"/>
      <c r="Y869" s="49" t="s">
        <v>1036</v>
      </c>
      <c r="Z869" s="90"/>
    </row>
    <row r="870" spans="10:26" ht="12.75">
      <c r="J870" s="71"/>
      <c r="K870" s="70"/>
      <c r="L870" s="198"/>
      <c r="M870" s="195"/>
      <c r="N870" s="195"/>
      <c r="O870" s="195"/>
      <c r="P870" s="195"/>
      <c r="Q870" s="195"/>
      <c r="R870" s="195"/>
      <c r="S870" s="195"/>
      <c r="T870" s="195"/>
      <c r="U870" s="10"/>
      <c r="V870" s="15"/>
      <c r="W870" s="15"/>
      <c r="X870" s="15"/>
      <c r="Y870" s="49"/>
      <c r="Z870" s="90"/>
    </row>
    <row r="871" spans="10:26" ht="89.25">
      <c r="J871" s="71" t="s">
        <v>1037</v>
      </c>
      <c r="K871" s="92" t="s">
        <v>1038</v>
      </c>
      <c r="L871" s="198"/>
      <c r="M871" s="195"/>
      <c r="N871" s="195"/>
      <c r="O871" s="195"/>
      <c r="P871" s="195"/>
      <c r="Q871" s="195"/>
      <c r="R871" s="195"/>
      <c r="S871" s="195"/>
      <c r="T871" s="195"/>
      <c r="U871" s="10"/>
      <c r="V871" s="15"/>
      <c r="W871" s="15"/>
      <c r="X871" s="15"/>
      <c r="Y871" s="49"/>
      <c r="Z871" s="90"/>
    </row>
    <row r="872" spans="10:26" ht="267.75">
      <c r="J872" s="71"/>
      <c r="K872" s="92" t="s">
        <v>196</v>
      </c>
      <c r="L872" s="198">
        <v>27682.2</v>
      </c>
      <c r="M872" s="195">
        <v>5601.4</v>
      </c>
      <c r="N872" s="195">
        <v>0</v>
      </c>
      <c r="O872" s="195">
        <v>0</v>
      </c>
      <c r="P872" s="195">
        <v>0</v>
      </c>
      <c r="Q872" s="195">
        <v>0</v>
      </c>
      <c r="R872" s="195">
        <f>L872+N872+P872</f>
        <v>27682.2</v>
      </c>
      <c r="S872" s="195">
        <f>M872+O872+Q872</f>
        <v>5601.4</v>
      </c>
      <c r="T872" s="195">
        <v>5601.4</v>
      </c>
      <c r="U872" s="10" t="s">
        <v>1039</v>
      </c>
      <c r="V872" s="15"/>
      <c r="W872" s="15"/>
      <c r="X872" s="15"/>
      <c r="Y872" s="49" t="s">
        <v>1039</v>
      </c>
      <c r="Z872" s="90"/>
    </row>
    <row r="873" spans="10:26" ht="12.75">
      <c r="J873" s="71"/>
      <c r="K873" s="70"/>
      <c r="L873" s="198"/>
      <c r="M873" s="195"/>
      <c r="N873" s="195"/>
      <c r="O873" s="195"/>
      <c r="P873" s="195"/>
      <c r="Q873" s="195"/>
      <c r="R873" s="195"/>
      <c r="S873" s="195"/>
      <c r="T873" s="195"/>
      <c r="U873" s="10"/>
      <c r="V873" s="15"/>
      <c r="W873" s="15"/>
      <c r="X873" s="15"/>
      <c r="Y873" s="49"/>
      <c r="Z873" s="90"/>
    </row>
    <row r="874" spans="10:26" ht="89.25">
      <c r="J874" s="71" t="s">
        <v>1040</v>
      </c>
      <c r="K874" s="92" t="s">
        <v>1041</v>
      </c>
      <c r="L874" s="198"/>
      <c r="M874" s="195"/>
      <c r="N874" s="195"/>
      <c r="O874" s="195"/>
      <c r="P874" s="195"/>
      <c r="Q874" s="195"/>
      <c r="R874" s="195"/>
      <c r="S874" s="195"/>
      <c r="T874" s="195"/>
      <c r="U874" s="10"/>
      <c r="V874" s="15"/>
      <c r="W874" s="15"/>
      <c r="X874" s="15"/>
      <c r="Y874" s="49"/>
      <c r="Z874" s="90"/>
    </row>
    <row r="875" spans="10:26" ht="63.75">
      <c r="J875" s="71"/>
      <c r="K875" s="92" t="s">
        <v>199</v>
      </c>
      <c r="L875" s="198">
        <v>946.1</v>
      </c>
      <c r="M875" s="195">
        <v>0</v>
      </c>
      <c r="N875" s="195">
        <v>0</v>
      </c>
      <c r="O875" s="195">
        <v>0</v>
      </c>
      <c r="P875" s="195">
        <v>0</v>
      </c>
      <c r="Q875" s="195">
        <v>0</v>
      </c>
      <c r="R875" s="195">
        <f>L875+N875+P875</f>
        <v>946.1</v>
      </c>
      <c r="S875" s="195">
        <f>M875+O875+Q875</f>
        <v>0</v>
      </c>
      <c r="T875" s="195">
        <v>0</v>
      </c>
      <c r="U875" s="10" t="s">
        <v>1042</v>
      </c>
      <c r="V875" s="15"/>
      <c r="W875" s="15"/>
      <c r="X875" s="15"/>
      <c r="Y875" s="49" t="s">
        <v>1042</v>
      </c>
      <c r="Z875" s="90"/>
    </row>
    <row r="876" spans="10:26" ht="12.75">
      <c r="J876" s="71"/>
      <c r="K876" s="70"/>
      <c r="L876" s="198"/>
      <c r="M876" s="195"/>
      <c r="N876" s="195"/>
      <c r="O876" s="195"/>
      <c r="P876" s="195"/>
      <c r="Q876" s="195"/>
      <c r="R876" s="195"/>
      <c r="S876" s="195"/>
      <c r="T876" s="195"/>
      <c r="U876" s="10"/>
      <c r="V876" s="15"/>
      <c r="W876" s="15"/>
      <c r="X876" s="15"/>
      <c r="Y876" s="49"/>
      <c r="Z876" s="90"/>
    </row>
    <row r="877" spans="10:26" ht="89.25">
      <c r="J877" s="71" t="s">
        <v>1043</v>
      </c>
      <c r="K877" s="92" t="s">
        <v>1044</v>
      </c>
      <c r="L877" s="198"/>
      <c r="M877" s="195"/>
      <c r="N877" s="195"/>
      <c r="O877" s="195"/>
      <c r="P877" s="195"/>
      <c r="Q877" s="195"/>
      <c r="R877" s="195"/>
      <c r="S877" s="195"/>
      <c r="T877" s="195"/>
      <c r="U877" s="10"/>
      <c r="V877" s="15"/>
      <c r="W877" s="15"/>
      <c r="X877" s="15"/>
      <c r="Y877" s="49"/>
      <c r="Z877" s="90"/>
    </row>
    <row r="878" spans="10:26" ht="51">
      <c r="J878" s="71"/>
      <c r="K878" s="92" t="s">
        <v>199</v>
      </c>
      <c r="L878" s="198">
        <v>1137.3</v>
      </c>
      <c r="M878" s="195">
        <v>0</v>
      </c>
      <c r="N878" s="195">
        <v>0</v>
      </c>
      <c r="O878" s="195">
        <v>0</v>
      </c>
      <c r="P878" s="195">
        <v>0</v>
      </c>
      <c r="Q878" s="195">
        <v>0</v>
      </c>
      <c r="R878" s="195">
        <f>L878+N878+P878</f>
        <v>1137.3</v>
      </c>
      <c r="S878" s="195">
        <f>M878+O878+Q878</f>
        <v>0</v>
      </c>
      <c r="T878" s="195">
        <v>0</v>
      </c>
      <c r="U878" s="10" t="s">
        <v>1045</v>
      </c>
      <c r="V878" s="15"/>
      <c r="W878" s="15"/>
      <c r="X878" s="15"/>
      <c r="Y878" s="49" t="s">
        <v>1045</v>
      </c>
      <c r="Z878" s="90"/>
    </row>
    <row r="879" spans="10:26" ht="12.75">
      <c r="J879" s="71"/>
      <c r="K879" s="70"/>
      <c r="L879" s="198"/>
      <c r="M879" s="195"/>
      <c r="N879" s="195"/>
      <c r="O879" s="195"/>
      <c r="P879" s="195"/>
      <c r="Q879" s="195"/>
      <c r="R879" s="195"/>
      <c r="S879" s="195"/>
      <c r="T879" s="195"/>
      <c r="U879" s="10"/>
      <c r="V879" s="15"/>
      <c r="W879" s="15"/>
      <c r="X879" s="15"/>
      <c r="Y879" s="49"/>
      <c r="Z879" s="90"/>
    </row>
    <row r="880" spans="10:26" ht="89.25">
      <c r="J880" s="71" t="s">
        <v>1046</v>
      </c>
      <c r="K880" s="92" t="s">
        <v>1047</v>
      </c>
      <c r="L880" s="198"/>
      <c r="M880" s="195"/>
      <c r="N880" s="195"/>
      <c r="O880" s="195"/>
      <c r="P880" s="195"/>
      <c r="Q880" s="195"/>
      <c r="R880" s="195"/>
      <c r="S880" s="195"/>
      <c r="T880" s="195"/>
      <c r="U880" s="10"/>
      <c r="V880" s="15"/>
      <c r="W880" s="15"/>
      <c r="X880" s="15"/>
      <c r="Y880" s="49"/>
      <c r="Z880" s="90"/>
    </row>
    <row r="881" spans="10:26" ht="89.25">
      <c r="J881" s="71"/>
      <c r="K881" s="92" t="s">
        <v>199</v>
      </c>
      <c r="L881" s="198">
        <v>1457.8</v>
      </c>
      <c r="M881" s="195">
        <v>0</v>
      </c>
      <c r="N881" s="195">
        <v>0</v>
      </c>
      <c r="O881" s="195">
        <v>0</v>
      </c>
      <c r="P881" s="195">
        <v>0</v>
      </c>
      <c r="Q881" s="195">
        <v>0</v>
      </c>
      <c r="R881" s="195">
        <f>L881+N881+P881</f>
        <v>1457.8</v>
      </c>
      <c r="S881" s="195">
        <f>M881+O881+Q881</f>
        <v>0</v>
      </c>
      <c r="T881" s="195">
        <v>0</v>
      </c>
      <c r="U881" s="10" t="s">
        <v>1048</v>
      </c>
      <c r="V881" s="15"/>
      <c r="W881" s="15"/>
      <c r="X881" s="15"/>
      <c r="Y881" s="49" t="s">
        <v>1048</v>
      </c>
      <c r="Z881" s="90"/>
    </row>
    <row r="882" spans="10:26" ht="12.75">
      <c r="J882" s="71"/>
      <c r="K882" s="70"/>
      <c r="L882" s="198"/>
      <c r="M882" s="195"/>
      <c r="N882" s="195"/>
      <c r="O882" s="195"/>
      <c r="P882" s="195"/>
      <c r="Q882" s="195"/>
      <c r="R882" s="195"/>
      <c r="S882" s="195"/>
      <c r="T882" s="195"/>
      <c r="U882" s="10"/>
      <c r="V882" s="15"/>
      <c r="W882" s="15"/>
      <c r="X882" s="15"/>
      <c r="Y882" s="49"/>
      <c r="Z882" s="90"/>
    </row>
    <row r="883" spans="10:26" ht="89.25">
      <c r="J883" s="71" t="s">
        <v>1049</v>
      </c>
      <c r="K883" s="92" t="s">
        <v>1050</v>
      </c>
      <c r="L883" s="198"/>
      <c r="M883" s="195"/>
      <c r="N883" s="195"/>
      <c r="O883" s="195"/>
      <c r="P883" s="195"/>
      <c r="Q883" s="195"/>
      <c r="R883" s="195"/>
      <c r="S883" s="195"/>
      <c r="T883" s="195"/>
      <c r="U883" s="10"/>
      <c r="V883" s="15"/>
      <c r="W883" s="15"/>
      <c r="X883" s="15"/>
      <c r="Y883" s="49"/>
      <c r="Z883" s="90"/>
    </row>
    <row r="884" spans="10:26" ht="12.75">
      <c r="J884" s="71"/>
      <c r="K884" s="92" t="s">
        <v>199</v>
      </c>
      <c r="L884" s="198">
        <v>975.4</v>
      </c>
      <c r="M884" s="195">
        <v>0</v>
      </c>
      <c r="N884" s="195">
        <v>0</v>
      </c>
      <c r="O884" s="195">
        <v>0</v>
      </c>
      <c r="P884" s="195">
        <v>0</v>
      </c>
      <c r="Q884" s="195">
        <v>0</v>
      </c>
      <c r="R884" s="195">
        <f>L884+N884+P884</f>
        <v>975.4</v>
      </c>
      <c r="S884" s="195">
        <f>M884+O884+Q884</f>
        <v>0</v>
      </c>
      <c r="T884" s="195">
        <v>0</v>
      </c>
      <c r="U884" s="10" t="s">
        <v>1051</v>
      </c>
      <c r="V884" s="15"/>
      <c r="W884" s="15"/>
      <c r="X884" s="15"/>
      <c r="Y884" s="49" t="s">
        <v>1051</v>
      </c>
      <c r="Z884" s="90"/>
    </row>
    <row r="885" spans="10:26" ht="12.75">
      <c r="J885" s="71"/>
      <c r="K885" s="70"/>
      <c r="L885" s="198"/>
      <c r="M885" s="195"/>
      <c r="N885" s="195"/>
      <c r="O885" s="195"/>
      <c r="P885" s="195"/>
      <c r="Q885" s="195"/>
      <c r="R885" s="195"/>
      <c r="S885" s="195"/>
      <c r="T885" s="195"/>
      <c r="U885" s="10"/>
      <c r="V885" s="15"/>
      <c r="W885" s="15"/>
      <c r="X885" s="15"/>
      <c r="Y885" s="49"/>
      <c r="Z885" s="90"/>
    </row>
    <row r="886" spans="10:26" ht="89.25">
      <c r="J886" s="71" t="s">
        <v>1052</v>
      </c>
      <c r="K886" s="92" t="s">
        <v>1053</v>
      </c>
      <c r="L886" s="198"/>
      <c r="M886" s="195"/>
      <c r="N886" s="195"/>
      <c r="O886" s="195"/>
      <c r="P886" s="195"/>
      <c r="Q886" s="195"/>
      <c r="R886" s="195"/>
      <c r="S886" s="195"/>
      <c r="T886" s="195"/>
      <c r="U886" s="10"/>
      <c r="V886" s="15"/>
      <c r="W886" s="15"/>
      <c r="X886" s="15"/>
      <c r="Y886" s="49"/>
      <c r="Z886" s="90"/>
    </row>
    <row r="887" spans="10:26" ht="63.75">
      <c r="J887" s="71"/>
      <c r="K887" s="92" t="s">
        <v>199</v>
      </c>
      <c r="L887" s="198">
        <v>1036</v>
      </c>
      <c r="M887" s="195">
        <v>0</v>
      </c>
      <c r="N887" s="195">
        <v>0</v>
      </c>
      <c r="O887" s="195">
        <v>0</v>
      </c>
      <c r="P887" s="195">
        <v>0</v>
      </c>
      <c r="Q887" s="195">
        <v>0</v>
      </c>
      <c r="R887" s="195">
        <f>L887+N887+P887</f>
        <v>1036</v>
      </c>
      <c r="S887" s="195">
        <f>M887+O887+Q887</f>
        <v>0</v>
      </c>
      <c r="T887" s="195">
        <v>0</v>
      </c>
      <c r="U887" s="10" t="s">
        <v>1042</v>
      </c>
      <c r="V887" s="15"/>
      <c r="W887" s="15"/>
      <c r="X887" s="15"/>
      <c r="Y887" s="49" t="s">
        <v>1042</v>
      </c>
      <c r="Z887" s="90"/>
    </row>
    <row r="888" spans="10:26" ht="12.75">
      <c r="J888" s="71"/>
      <c r="K888" s="70"/>
      <c r="L888" s="198"/>
      <c r="M888" s="195"/>
      <c r="N888" s="195"/>
      <c r="O888" s="195"/>
      <c r="P888" s="195"/>
      <c r="Q888" s="195"/>
      <c r="R888" s="195"/>
      <c r="S888" s="195"/>
      <c r="T888" s="195"/>
      <c r="U888" s="10"/>
      <c r="V888" s="15"/>
      <c r="W888" s="15"/>
      <c r="X888" s="15"/>
      <c r="Y888" s="49"/>
      <c r="Z888" s="90"/>
    </row>
    <row r="889" spans="10:26" ht="89.25">
      <c r="J889" s="71" t="s">
        <v>1054</v>
      </c>
      <c r="K889" s="92" t="s">
        <v>1055</v>
      </c>
      <c r="L889" s="198"/>
      <c r="M889" s="195"/>
      <c r="N889" s="195"/>
      <c r="O889" s="195"/>
      <c r="P889" s="195"/>
      <c r="Q889" s="195"/>
      <c r="R889" s="195"/>
      <c r="S889" s="195"/>
      <c r="T889" s="195"/>
      <c r="U889" s="10"/>
      <c r="V889" s="15"/>
      <c r="W889" s="15"/>
      <c r="X889" s="15"/>
      <c r="Y889" s="49"/>
      <c r="Z889" s="90"/>
    </row>
    <row r="890" spans="10:26" ht="76.5">
      <c r="J890" s="71"/>
      <c r="K890" s="92" t="s">
        <v>199</v>
      </c>
      <c r="L890" s="198">
        <v>1823.9</v>
      </c>
      <c r="M890" s="195">
        <v>0</v>
      </c>
      <c r="N890" s="195">
        <v>0</v>
      </c>
      <c r="O890" s="195">
        <v>0</v>
      </c>
      <c r="P890" s="195">
        <v>0</v>
      </c>
      <c r="Q890" s="195">
        <v>0</v>
      </c>
      <c r="R890" s="195">
        <f>L890+N890+P890</f>
        <v>1823.9</v>
      </c>
      <c r="S890" s="195">
        <f>M890+O890+Q890</f>
        <v>0</v>
      </c>
      <c r="T890" s="195">
        <v>0</v>
      </c>
      <c r="U890" s="10" t="s">
        <v>1056</v>
      </c>
      <c r="V890" s="15"/>
      <c r="W890" s="15"/>
      <c r="X890" s="15"/>
      <c r="Y890" s="49" t="s">
        <v>1056</v>
      </c>
      <c r="Z890" s="90"/>
    </row>
    <row r="891" spans="10:26" ht="12.75">
      <c r="J891" s="71"/>
      <c r="K891" s="70"/>
      <c r="L891" s="198"/>
      <c r="M891" s="195"/>
      <c r="N891" s="195"/>
      <c r="O891" s="195"/>
      <c r="P891" s="195"/>
      <c r="Q891" s="195"/>
      <c r="R891" s="195"/>
      <c r="S891" s="195"/>
      <c r="T891" s="195"/>
      <c r="U891" s="10"/>
      <c r="V891" s="15"/>
      <c r="W891" s="15"/>
      <c r="X891" s="15"/>
      <c r="Y891" s="49"/>
      <c r="Z891" s="90"/>
    </row>
    <row r="892" spans="10:26" ht="153">
      <c r="J892" s="71" t="s">
        <v>1057</v>
      </c>
      <c r="K892" s="92" t="s">
        <v>1058</v>
      </c>
      <c r="L892" s="198"/>
      <c r="M892" s="195"/>
      <c r="N892" s="195"/>
      <c r="O892" s="195"/>
      <c r="P892" s="195"/>
      <c r="Q892" s="195"/>
      <c r="R892" s="195"/>
      <c r="S892" s="195"/>
      <c r="T892" s="195"/>
      <c r="U892" s="10"/>
      <c r="V892" s="15"/>
      <c r="W892" s="15"/>
      <c r="X892" s="15"/>
      <c r="Y892" s="49"/>
      <c r="Z892" s="90"/>
    </row>
    <row r="893" spans="10:26" ht="76.5">
      <c r="J893" s="71"/>
      <c r="K893" s="92" t="s">
        <v>199</v>
      </c>
      <c r="L893" s="198">
        <v>15569.5</v>
      </c>
      <c r="M893" s="195">
        <v>0</v>
      </c>
      <c r="N893" s="195">
        <v>0</v>
      </c>
      <c r="O893" s="195">
        <v>0</v>
      </c>
      <c r="P893" s="195">
        <v>0</v>
      </c>
      <c r="Q893" s="195">
        <v>0</v>
      </c>
      <c r="R893" s="195">
        <f>L893+N893+P893</f>
        <v>15569.5</v>
      </c>
      <c r="S893" s="195">
        <f>M893+O893+Q893</f>
        <v>0</v>
      </c>
      <c r="T893" s="195">
        <v>0</v>
      </c>
      <c r="U893" s="10" t="s">
        <v>1056</v>
      </c>
      <c r="V893" s="15"/>
      <c r="W893" s="15"/>
      <c r="X893" s="15"/>
      <c r="Y893" s="49" t="s">
        <v>1056</v>
      </c>
      <c r="Z893" s="90"/>
    </row>
    <row r="894" spans="10:26" ht="12.75">
      <c r="J894" s="71"/>
      <c r="K894" s="70"/>
      <c r="L894" s="198"/>
      <c r="M894" s="195"/>
      <c r="N894" s="195"/>
      <c r="O894" s="195"/>
      <c r="P894" s="195"/>
      <c r="Q894" s="195"/>
      <c r="R894" s="195"/>
      <c r="S894" s="195"/>
      <c r="T894" s="195"/>
      <c r="U894" s="10"/>
      <c r="V894" s="15"/>
      <c r="W894" s="15"/>
      <c r="X894" s="15"/>
      <c r="Y894" s="49"/>
      <c r="Z894" s="90"/>
    </row>
    <row r="895" spans="10:26" ht="191.25">
      <c r="J895" s="71" t="s">
        <v>1059</v>
      </c>
      <c r="K895" s="92" t="s">
        <v>1060</v>
      </c>
      <c r="L895" s="198"/>
      <c r="M895" s="195"/>
      <c r="N895" s="195"/>
      <c r="O895" s="195"/>
      <c r="P895" s="195"/>
      <c r="Q895" s="195"/>
      <c r="R895" s="195"/>
      <c r="S895" s="195"/>
      <c r="T895" s="195"/>
      <c r="U895" s="10"/>
      <c r="V895" s="15"/>
      <c r="W895" s="15"/>
      <c r="X895" s="15"/>
      <c r="Y895" s="49"/>
      <c r="Z895" s="90"/>
    </row>
    <row r="896" spans="10:26" ht="76.5">
      <c r="J896" s="71"/>
      <c r="K896" s="92" t="s">
        <v>199</v>
      </c>
      <c r="L896" s="198">
        <v>25822.8</v>
      </c>
      <c r="M896" s="195">
        <v>0</v>
      </c>
      <c r="N896" s="195">
        <v>0</v>
      </c>
      <c r="O896" s="195">
        <v>0</v>
      </c>
      <c r="P896" s="195">
        <v>0</v>
      </c>
      <c r="Q896" s="195">
        <v>0</v>
      </c>
      <c r="R896" s="195">
        <f>L896+N896+P896</f>
        <v>25822.8</v>
      </c>
      <c r="S896" s="195">
        <f>M896+O896+Q896</f>
        <v>0</v>
      </c>
      <c r="T896" s="195">
        <v>0</v>
      </c>
      <c r="U896" s="10" t="s">
        <v>1056</v>
      </c>
      <c r="V896" s="15"/>
      <c r="W896" s="15"/>
      <c r="X896" s="15"/>
      <c r="Y896" s="49" t="s">
        <v>1056</v>
      </c>
      <c r="Z896" s="90"/>
    </row>
    <row r="897" spans="10:26" ht="12.75">
      <c r="J897" s="71"/>
      <c r="K897" s="70"/>
      <c r="L897" s="198"/>
      <c r="M897" s="195"/>
      <c r="N897" s="195"/>
      <c r="O897" s="195"/>
      <c r="P897" s="195"/>
      <c r="Q897" s="195"/>
      <c r="R897" s="195"/>
      <c r="S897" s="195"/>
      <c r="T897" s="195"/>
      <c r="U897" s="10"/>
      <c r="V897" s="15"/>
      <c r="W897" s="15"/>
      <c r="X897" s="15"/>
      <c r="Y897" s="49"/>
      <c r="Z897" s="90"/>
    </row>
    <row r="898" spans="10:26" ht="51">
      <c r="J898" s="71"/>
      <c r="K898" s="92" t="s">
        <v>327</v>
      </c>
      <c r="L898" s="198"/>
      <c r="M898" s="195"/>
      <c r="N898" s="195"/>
      <c r="O898" s="195"/>
      <c r="P898" s="195"/>
      <c r="Q898" s="195"/>
      <c r="R898" s="195"/>
      <c r="S898" s="195"/>
      <c r="T898" s="195"/>
      <c r="U898" s="10"/>
      <c r="V898" s="15"/>
      <c r="W898" s="15"/>
      <c r="X898" s="15"/>
      <c r="Y898" s="49"/>
      <c r="Z898" s="90"/>
    </row>
    <row r="899" spans="10:26" ht="102">
      <c r="J899" s="71" t="s">
        <v>1061</v>
      </c>
      <c r="K899" s="92" t="s">
        <v>1062</v>
      </c>
      <c r="L899" s="198"/>
      <c r="M899" s="195"/>
      <c r="N899" s="195"/>
      <c r="O899" s="195"/>
      <c r="P899" s="195"/>
      <c r="Q899" s="195"/>
      <c r="R899" s="195"/>
      <c r="S899" s="195"/>
      <c r="T899" s="195"/>
      <c r="U899" s="10"/>
      <c r="V899" s="15"/>
      <c r="W899" s="15"/>
      <c r="X899" s="15"/>
      <c r="Y899" s="49"/>
      <c r="Z899" s="90"/>
    </row>
    <row r="900" spans="10:26" ht="153">
      <c r="J900" s="71"/>
      <c r="K900" s="92" t="s">
        <v>196</v>
      </c>
      <c r="L900" s="198">
        <v>5381.7</v>
      </c>
      <c r="M900" s="195">
        <v>0</v>
      </c>
      <c r="N900" s="195">
        <v>0</v>
      </c>
      <c r="O900" s="195">
        <v>0</v>
      </c>
      <c r="P900" s="195">
        <v>0</v>
      </c>
      <c r="Q900" s="195">
        <v>0</v>
      </c>
      <c r="R900" s="195">
        <f>L900+N900+P900</f>
        <v>5381.7</v>
      </c>
      <c r="S900" s="195">
        <f>M900+O900+Q900</f>
        <v>0</v>
      </c>
      <c r="T900" s="195">
        <v>0</v>
      </c>
      <c r="U900" s="10" t="s">
        <v>1063</v>
      </c>
      <c r="V900" s="15"/>
      <c r="W900" s="15"/>
      <c r="X900" s="15"/>
      <c r="Y900" s="49" t="s">
        <v>1063</v>
      </c>
      <c r="Z900" s="90"/>
    </row>
    <row r="901" spans="10:26" ht="12.75">
      <c r="J901" s="71"/>
      <c r="K901" s="70"/>
      <c r="L901" s="198"/>
      <c r="M901" s="195"/>
      <c r="N901" s="195"/>
      <c r="O901" s="195"/>
      <c r="P901" s="195"/>
      <c r="Q901" s="195"/>
      <c r="R901" s="195"/>
      <c r="S901" s="195"/>
      <c r="T901" s="195"/>
      <c r="U901" s="10"/>
      <c r="V901" s="15"/>
      <c r="W901" s="15"/>
      <c r="X901" s="15"/>
      <c r="Y901" s="49"/>
      <c r="Z901" s="90"/>
    </row>
    <row r="902" spans="10:26" ht="102">
      <c r="J902" s="71" t="s">
        <v>1064</v>
      </c>
      <c r="K902" s="92" t="s">
        <v>1065</v>
      </c>
      <c r="L902" s="198"/>
      <c r="M902" s="195"/>
      <c r="N902" s="195"/>
      <c r="O902" s="195"/>
      <c r="P902" s="195"/>
      <c r="Q902" s="195"/>
      <c r="R902" s="195"/>
      <c r="S902" s="195"/>
      <c r="T902" s="195"/>
      <c r="U902" s="10"/>
      <c r="V902" s="15"/>
      <c r="W902" s="15"/>
      <c r="X902" s="15"/>
      <c r="Y902" s="49"/>
      <c r="Z902" s="90"/>
    </row>
    <row r="903" spans="10:26" ht="153">
      <c r="J903" s="71"/>
      <c r="K903" s="92" t="s">
        <v>196</v>
      </c>
      <c r="L903" s="198">
        <v>8756.8</v>
      </c>
      <c r="M903" s="195">
        <v>0</v>
      </c>
      <c r="N903" s="195">
        <v>0</v>
      </c>
      <c r="O903" s="195">
        <v>0</v>
      </c>
      <c r="P903" s="195">
        <v>0</v>
      </c>
      <c r="Q903" s="195">
        <v>0</v>
      </c>
      <c r="R903" s="195">
        <f>L903+N903+P903</f>
        <v>8756.8</v>
      </c>
      <c r="S903" s="195">
        <f>M903+O903+Q903</f>
        <v>0</v>
      </c>
      <c r="T903" s="195">
        <v>0</v>
      </c>
      <c r="U903" s="10" t="s">
        <v>1063</v>
      </c>
      <c r="V903" s="15"/>
      <c r="W903" s="15"/>
      <c r="X903" s="15"/>
      <c r="Y903" s="49" t="s">
        <v>1063</v>
      </c>
      <c r="Z903" s="90"/>
    </row>
    <row r="904" spans="10:26" ht="12.75">
      <c r="J904" s="71"/>
      <c r="K904" s="70"/>
      <c r="L904" s="198"/>
      <c r="M904" s="195"/>
      <c r="N904" s="195"/>
      <c r="O904" s="195"/>
      <c r="P904" s="195"/>
      <c r="Q904" s="195"/>
      <c r="R904" s="195"/>
      <c r="S904" s="195"/>
      <c r="T904" s="195"/>
      <c r="U904" s="10"/>
      <c r="V904" s="15"/>
      <c r="W904" s="15"/>
      <c r="X904" s="15"/>
      <c r="Y904" s="49"/>
      <c r="Z904" s="90"/>
    </row>
    <row r="905" spans="10:26" ht="102">
      <c r="J905" s="71" t="s">
        <v>1066</v>
      </c>
      <c r="K905" s="92" t="s">
        <v>1067</v>
      </c>
      <c r="L905" s="198"/>
      <c r="M905" s="195"/>
      <c r="N905" s="195"/>
      <c r="O905" s="195"/>
      <c r="P905" s="195"/>
      <c r="Q905" s="195"/>
      <c r="R905" s="195"/>
      <c r="S905" s="195"/>
      <c r="T905" s="195"/>
      <c r="U905" s="10"/>
      <c r="V905" s="15"/>
      <c r="W905" s="15"/>
      <c r="X905" s="15"/>
      <c r="Y905" s="49"/>
      <c r="Z905" s="90"/>
    </row>
    <row r="906" spans="10:26" ht="76.5">
      <c r="J906" s="71"/>
      <c r="K906" s="92" t="s">
        <v>196</v>
      </c>
      <c r="L906" s="198">
        <v>20692.8</v>
      </c>
      <c r="M906" s="195">
        <v>0</v>
      </c>
      <c r="N906" s="195">
        <v>0</v>
      </c>
      <c r="O906" s="195">
        <v>0</v>
      </c>
      <c r="P906" s="195">
        <v>0</v>
      </c>
      <c r="Q906" s="195">
        <v>0</v>
      </c>
      <c r="R906" s="195">
        <f>L906+N906+P906</f>
        <v>20692.8</v>
      </c>
      <c r="S906" s="195">
        <f>M906+O906+Q906</f>
        <v>0</v>
      </c>
      <c r="T906" s="195">
        <v>0</v>
      </c>
      <c r="U906" s="10" t="s">
        <v>1068</v>
      </c>
      <c r="V906" s="15"/>
      <c r="W906" s="15"/>
      <c r="X906" s="15"/>
      <c r="Y906" s="49" t="s">
        <v>1068</v>
      </c>
      <c r="Z906" s="90"/>
    </row>
    <row r="907" spans="10:26" ht="12.75">
      <c r="J907" s="71"/>
      <c r="K907" s="70"/>
      <c r="L907" s="198"/>
      <c r="M907" s="195"/>
      <c r="N907" s="195"/>
      <c r="O907" s="195"/>
      <c r="P907" s="195"/>
      <c r="Q907" s="195"/>
      <c r="R907" s="195"/>
      <c r="S907" s="195"/>
      <c r="T907" s="195"/>
      <c r="U907" s="10"/>
      <c r="V907" s="15"/>
      <c r="W907" s="15"/>
      <c r="X907" s="15"/>
      <c r="Y907" s="49"/>
      <c r="Z907" s="90"/>
    </row>
    <row r="908" spans="10:26" ht="102">
      <c r="J908" s="71" t="s">
        <v>1069</v>
      </c>
      <c r="K908" s="92" t="s">
        <v>1070</v>
      </c>
      <c r="L908" s="198"/>
      <c r="M908" s="195"/>
      <c r="N908" s="195"/>
      <c r="O908" s="195"/>
      <c r="P908" s="195"/>
      <c r="Q908" s="195"/>
      <c r="R908" s="195"/>
      <c r="S908" s="195"/>
      <c r="T908" s="195"/>
      <c r="U908" s="10"/>
      <c r="V908" s="15"/>
      <c r="W908" s="15"/>
      <c r="X908" s="15"/>
      <c r="Y908" s="49"/>
      <c r="Z908" s="90"/>
    </row>
    <row r="909" spans="10:26" ht="76.5">
      <c r="J909" s="71"/>
      <c r="K909" s="92" t="s">
        <v>196</v>
      </c>
      <c r="L909" s="198">
        <v>28050.9</v>
      </c>
      <c r="M909" s="195">
        <v>0</v>
      </c>
      <c r="N909" s="195">
        <v>0</v>
      </c>
      <c r="O909" s="195">
        <v>0</v>
      </c>
      <c r="P909" s="195">
        <v>0</v>
      </c>
      <c r="Q909" s="195">
        <v>0</v>
      </c>
      <c r="R909" s="195">
        <f>L909+N909+P909</f>
        <v>28050.9</v>
      </c>
      <c r="S909" s="195">
        <f>M909+O909+Q909</f>
        <v>0</v>
      </c>
      <c r="T909" s="195">
        <v>0</v>
      </c>
      <c r="U909" s="10" t="s">
        <v>1068</v>
      </c>
      <c r="V909" s="15"/>
      <c r="W909" s="15"/>
      <c r="X909" s="15"/>
      <c r="Y909" s="49" t="s">
        <v>1068</v>
      </c>
      <c r="Z909" s="90"/>
    </row>
    <row r="910" spans="10:26" ht="12.75">
      <c r="J910" s="71"/>
      <c r="K910" s="70"/>
      <c r="L910" s="198"/>
      <c r="M910" s="195"/>
      <c r="N910" s="195"/>
      <c r="O910" s="195"/>
      <c r="P910" s="195"/>
      <c r="Q910" s="195"/>
      <c r="R910" s="195"/>
      <c r="S910" s="195"/>
      <c r="T910" s="195"/>
      <c r="U910" s="10"/>
      <c r="V910" s="15"/>
      <c r="W910" s="15"/>
      <c r="X910" s="15"/>
      <c r="Y910" s="49"/>
      <c r="Z910" s="90"/>
    </row>
    <row r="911" spans="10:26" ht="102">
      <c r="J911" s="71" t="s">
        <v>1071</v>
      </c>
      <c r="K911" s="92" t="s">
        <v>1072</v>
      </c>
      <c r="L911" s="198"/>
      <c r="M911" s="195"/>
      <c r="N911" s="195"/>
      <c r="O911" s="195"/>
      <c r="P911" s="195"/>
      <c r="Q911" s="195"/>
      <c r="R911" s="195"/>
      <c r="S911" s="195"/>
      <c r="T911" s="195"/>
      <c r="U911" s="10"/>
      <c r="V911" s="15"/>
      <c r="W911" s="15"/>
      <c r="X911" s="15"/>
      <c r="Y911" s="49"/>
      <c r="Z911" s="90"/>
    </row>
    <row r="912" spans="10:26" ht="76.5">
      <c r="J912" s="71"/>
      <c r="K912" s="92" t="s">
        <v>196</v>
      </c>
      <c r="L912" s="198">
        <v>6081</v>
      </c>
      <c r="M912" s="195">
        <v>0</v>
      </c>
      <c r="N912" s="195">
        <v>0</v>
      </c>
      <c r="O912" s="195">
        <v>0</v>
      </c>
      <c r="P912" s="195">
        <v>0</v>
      </c>
      <c r="Q912" s="195">
        <v>0</v>
      </c>
      <c r="R912" s="195">
        <f>L912+N912+P912</f>
        <v>6081</v>
      </c>
      <c r="S912" s="195">
        <f>M912+O912+Q912</f>
        <v>0</v>
      </c>
      <c r="T912" s="195">
        <v>0</v>
      </c>
      <c r="U912" s="10" t="s">
        <v>1068</v>
      </c>
      <c r="V912" s="15"/>
      <c r="W912" s="15"/>
      <c r="X912" s="15"/>
      <c r="Y912" s="49" t="s">
        <v>1068</v>
      </c>
      <c r="Z912" s="90"/>
    </row>
    <row r="913" spans="10:26" ht="12.75">
      <c r="J913" s="71"/>
      <c r="K913" s="70"/>
      <c r="L913" s="198"/>
      <c r="M913" s="195"/>
      <c r="N913" s="195"/>
      <c r="O913" s="195"/>
      <c r="P913" s="195"/>
      <c r="Q913" s="195"/>
      <c r="R913" s="195"/>
      <c r="S913" s="195"/>
      <c r="T913" s="195"/>
      <c r="U913" s="10"/>
      <c r="V913" s="15"/>
      <c r="W913" s="15"/>
      <c r="X913" s="15"/>
      <c r="Y913" s="49"/>
      <c r="Z913" s="90"/>
    </row>
    <row r="914" spans="10:26" ht="102">
      <c r="J914" s="71" t="s">
        <v>1073</v>
      </c>
      <c r="K914" s="92" t="s">
        <v>1074</v>
      </c>
      <c r="L914" s="198"/>
      <c r="M914" s="195"/>
      <c r="N914" s="195"/>
      <c r="O914" s="195"/>
      <c r="P914" s="195"/>
      <c r="Q914" s="195"/>
      <c r="R914" s="195"/>
      <c r="S914" s="195"/>
      <c r="T914" s="195"/>
      <c r="U914" s="10"/>
      <c r="V914" s="15"/>
      <c r="W914" s="15"/>
      <c r="X914" s="15"/>
      <c r="Y914" s="49"/>
      <c r="Z914" s="90"/>
    </row>
    <row r="915" spans="10:26" ht="76.5">
      <c r="J915" s="71"/>
      <c r="K915" s="92" t="s">
        <v>196</v>
      </c>
      <c r="L915" s="198">
        <v>30656.1</v>
      </c>
      <c r="M915" s="195">
        <v>0</v>
      </c>
      <c r="N915" s="195">
        <v>0</v>
      </c>
      <c r="O915" s="195">
        <v>0</v>
      </c>
      <c r="P915" s="195">
        <v>0</v>
      </c>
      <c r="Q915" s="195">
        <v>0</v>
      </c>
      <c r="R915" s="195">
        <f>L915+N915+P915</f>
        <v>30656.1</v>
      </c>
      <c r="S915" s="195">
        <f>M915+O915+Q915</f>
        <v>0</v>
      </c>
      <c r="T915" s="195">
        <v>0</v>
      </c>
      <c r="U915" s="10" t="s">
        <v>1068</v>
      </c>
      <c r="V915" s="15"/>
      <c r="W915" s="15"/>
      <c r="X915" s="15"/>
      <c r="Y915" s="49" t="s">
        <v>1068</v>
      </c>
      <c r="Z915" s="90"/>
    </row>
    <row r="916" spans="10:26" ht="12.75">
      <c r="J916" s="71"/>
      <c r="K916" s="70"/>
      <c r="L916" s="198"/>
      <c r="M916" s="195"/>
      <c r="N916" s="195"/>
      <c r="O916" s="195"/>
      <c r="P916" s="195"/>
      <c r="Q916" s="195"/>
      <c r="R916" s="195"/>
      <c r="S916" s="195"/>
      <c r="T916" s="195"/>
      <c r="U916" s="10"/>
      <c r="V916" s="15"/>
      <c r="W916" s="15"/>
      <c r="X916" s="15"/>
      <c r="Y916" s="49"/>
      <c r="Z916" s="90"/>
    </row>
    <row r="917" spans="10:26" ht="102">
      <c r="J917" s="71" t="s">
        <v>1075</v>
      </c>
      <c r="K917" s="92" t="s">
        <v>1076</v>
      </c>
      <c r="L917" s="198"/>
      <c r="M917" s="195"/>
      <c r="N917" s="195"/>
      <c r="O917" s="195"/>
      <c r="P917" s="195"/>
      <c r="Q917" s="195"/>
      <c r="R917" s="195"/>
      <c r="S917" s="195"/>
      <c r="T917" s="195"/>
      <c r="U917" s="10"/>
      <c r="V917" s="15"/>
      <c r="W917" s="15"/>
      <c r="X917" s="15"/>
      <c r="Y917" s="49"/>
      <c r="Z917" s="90"/>
    </row>
    <row r="918" spans="10:26" ht="76.5">
      <c r="J918" s="71"/>
      <c r="K918" s="92" t="s">
        <v>196</v>
      </c>
      <c r="L918" s="198">
        <v>3199.7</v>
      </c>
      <c r="M918" s="195">
        <v>0</v>
      </c>
      <c r="N918" s="195">
        <v>0</v>
      </c>
      <c r="O918" s="195">
        <v>0</v>
      </c>
      <c r="P918" s="195">
        <v>0</v>
      </c>
      <c r="Q918" s="195">
        <v>0</v>
      </c>
      <c r="R918" s="195">
        <f>L918+N918+P918</f>
        <v>3199.7</v>
      </c>
      <c r="S918" s="195">
        <f>M918+O918+Q918</f>
        <v>0</v>
      </c>
      <c r="T918" s="195">
        <v>0</v>
      </c>
      <c r="U918" s="10" t="s">
        <v>1068</v>
      </c>
      <c r="V918" s="15"/>
      <c r="W918" s="15"/>
      <c r="X918" s="15"/>
      <c r="Y918" s="49" t="s">
        <v>1068</v>
      </c>
      <c r="Z918" s="90"/>
    </row>
    <row r="919" spans="10:26" ht="12.75">
      <c r="J919" s="71"/>
      <c r="K919" s="70"/>
      <c r="L919" s="198"/>
      <c r="M919" s="195"/>
      <c r="N919" s="195"/>
      <c r="O919" s="195"/>
      <c r="P919" s="195"/>
      <c r="Q919" s="195"/>
      <c r="R919" s="195"/>
      <c r="S919" s="195"/>
      <c r="T919" s="195"/>
      <c r="U919" s="10"/>
      <c r="V919" s="15"/>
      <c r="W919" s="15"/>
      <c r="X919" s="15"/>
      <c r="Y919" s="49"/>
      <c r="Z919" s="90"/>
    </row>
    <row r="920" spans="10:26" ht="102">
      <c r="J920" s="71" t="s">
        <v>1077</v>
      </c>
      <c r="K920" s="92" t="s">
        <v>1078</v>
      </c>
      <c r="L920" s="198"/>
      <c r="M920" s="195"/>
      <c r="N920" s="195"/>
      <c r="O920" s="195"/>
      <c r="P920" s="195"/>
      <c r="Q920" s="195"/>
      <c r="R920" s="195"/>
      <c r="S920" s="195"/>
      <c r="T920" s="195"/>
      <c r="U920" s="10"/>
      <c r="V920" s="15"/>
      <c r="W920" s="15"/>
      <c r="X920" s="15"/>
      <c r="Y920" s="49"/>
      <c r="Z920" s="90"/>
    </row>
    <row r="921" spans="10:26" ht="191.25">
      <c r="J921" s="71"/>
      <c r="K921" s="92" t="s">
        <v>196</v>
      </c>
      <c r="L921" s="198">
        <v>135495.7</v>
      </c>
      <c r="M921" s="195">
        <v>122221.5</v>
      </c>
      <c r="N921" s="195">
        <v>0</v>
      </c>
      <c r="O921" s="195">
        <v>0</v>
      </c>
      <c r="P921" s="195">
        <v>0</v>
      </c>
      <c r="Q921" s="195">
        <v>0</v>
      </c>
      <c r="R921" s="195">
        <f>L921+N921+P921</f>
        <v>135495.7</v>
      </c>
      <c r="S921" s="195">
        <f>M921+O921+Q921</f>
        <v>122221.5</v>
      </c>
      <c r="T921" s="195">
        <v>122221.5</v>
      </c>
      <c r="U921" s="10" t="s">
        <v>1079</v>
      </c>
      <c r="V921" s="15"/>
      <c r="W921" s="15"/>
      <c r="X921" s="15"/>
      <c r="Y921" s="49" t="s">
        <v>1079</v>
      </c>
      <c r="Z921" s="90"/>
    </row>
    <row r="922" spans="10:26" ht="12.75">
      <c r="J922" s="71"/>
      <c r="K922" s="70"/>
      <c r="L922" s="198"/>
      <c r="M922" s="195"/>
      <c r="N922" s="195"/>
      <c r="O922" s="195"/>
      <c r="P922" s="195"/>
      <c r="Q922" s="195"/>
      <c r="R922" s="195"/>
      <c r="S922" s="195"/>
      <c r="T922" s="195"/>
      <c r="U922" s="10"/>
      <c r="V922" s="15"/>
      <c r="W922" s="15"/>
      <c r="X922" s="15"/>
      <c r="Y922" s="49"/>
      <c r="Z922" s="90"/>
    </row>
    <row r="923" spans="10:26" ht="102">
      <c r="J923" s="71" t="s">
        <v>1080</v>
      </c>
      <c r="K923" s="92" t="s">
        <v>1081</v>
      </c>
      <c r="L923" s="198"/>
      <c r="M923" s="195"/>
      <c r="N923" s="195"/>
      <c r="O923" s="195"/>
      <c r="P923" s="195"/>
      <c r="Q923" s="195"/>
      <c r="R923" s="195"/>
      <c r="S923" s="195"/>
      <c r="T923" s="195"/>
      <c r="U923" s="10"/>
      <c r="V923" s="15"/>
      <c r="W923" s="15"/>
      <c r="X923" s="15"/>
      <c r="Y923" s="49"/>
      <c r="Z923" s="90"/>
    </row>
    <row r="924" spans="10:26" ht="76.5">
      <c r="J924" s="71"/>
      <c r="K924" s="92" t="s">
        <v>196</v>
      </c>
      <c r="L924" s="198">
        <v>369448.7</v>
      </c>
      <c r="M924" s="195">
        <v>0</v>
      </c>
      <c r="N924" s="195">
        <v>0</v>
      </c>
      <c r="O924" s="195">
        <v>0</v>
      </c>
      <c r="P924" s="195">
        <v>0</v>
      </c>
      <c r="Q924" s="195">
        <v>0</v>
      </c>
      <c r="R924" s="195">
        <f>L924+N924+P924</f>
        <v>369448.7</v>
      </c>
      <c r="S924" s="195">
        <f>M924+O924+Q924</f>
        <v>0</v>
      </c>
      <c r="T924" s="195">
        <v>0</v>
      </c>
      <c r="U924" s="10" t="s">
        <v>1068</v>
      </c>
      <c r="V924" s="15"/>
      <c r="W924" s="15"/>
      <c r="X924" s="15"/>
      <c r="Y924" s="49" t="s">
        <v>1068</v>
      </c>
      <c r="Z924" s="90"/>
    </row>
    <row r="925" spans="10:26" ht="12.75">
      <c r="J925" s="71"/>
      <c r="K925" s="70"/>
      <c r="L925" s="198"/>
      <c r="M925" s="195"/>
      <c r="N925" s="195"/>
      <c r="O925" s="195"/>
      <c r="P925" s="195"/>
      <c r="Q925" s="195"/>
      <c r="R925" s="195"/>
      <c r="S925" s="195"/>
      <c r="T925" s="195"/>
      <c r="U925" s="10"/>
      <c r="V925" s="15"/>
      <c r="W925" s="15"/>
      <c r="X925" s="15"/>
      <c r="Y925" s="49"/>
      <c r="Z925" s="90"/>
    </row>
    <row r="926" spans="10:26" ht="63.75">
      <c r="J926" s="71"/>
      <c r="K926" s="92" t="s">
        <v>512</v>
      </c>
      <c r="L926" s="198"/>
      <c r="M926" s="195"/>
      <c r="N926" s="195"/>
      <c r="O926" s="195"/>
      <c r="P926" s="195"/>
      <c r="Q926" s="195"/>
      <c r="R926" s="195"/>
      <c r="S926" s="195"/>
      <c r="T926" s="195"/>
      <c r="U926" s="10"/>
      <c r="V926" s="15"/>
      <c r="W926" s="15"/>
      <c r="X926" s="15"/>
      <c r="Y926" s="49"/>
      <c r="Z926" s="90"/>
    </row>
    <row r="927" spans="10:26" ht="114.75">
      <c r="J927" s="71" t="s">
        <v>1082</v>
      </c>
      <c r="K927" s="92" t="s">
        <v>1083</v>
      </c>
      <c r="L927" s="198"/>
      <c r="M927" s="195"/>
      <c r="N927" s="195"/>
      <c r="O927" s="195"/>
      <c r="P927" s="195"/>
      <c r="Q927" s="195"/>
      <c r="R927" s="195"/>
      <c r="S927" s="195"/>
      <c r="T927" s="195"/>
      <c r="U927" s="10"/>
      <c r="V927" s="15"/>
      <c r="W927" s="15"/>
      <c r="X927" s="15"/>
      <c r="Y927" s="49"/>
      <c r="Z927" s="90"/>
    </row>
    <row r="928" spans="10:26" ht="63.75">
      <c r="J928" s="71"/>
      <c r="K928" s="92" t="s">
        <v>199</v>
      </c>
      <c r="L928" s="198">
        <v>1400</v>
      </c>
      <c r="M928" s="195">
        <v>0</v>
      </c>
      <c r="N928" s="195">
        <v>0</v>
      </c>
      <c r="O928" s="195">
        <v>0</v>
      </c>
      <c r="P928" s="195">
        <v>0</v>
      </c>
      <c r="Q928" s="195">
        <v>0</v>
      </c>
      <c r="R928" s="195">
        <f>L928+N928+P928</f>
        <v>1400</v>
      </c>
      <c r="S928" s="195">
        <f>M928+O928+Q928</f>
        <v>0</v>
      </c>
      <c r="T928" s="195">
        <v>0</v>
      </c>
      <c r="U928" s="10" t="s">
        <v>1084</v>
      </c>
      <c r="V928" s="15"/>
      <c r="W928" s="15"/>
      <c r="X928" s="15"/>
      <c r="Y928" s="49" t="s">
        <v>1084</v>
      </c>
      <c r="Z928" s="90"/>
    </row>
    <row r="929" spans="10:26" ht="12.75">
      <c r="J929" s="71"/>
      <c r="K929" s="70"/>
      <c r="L929" s="198"/>
      <c r="M929" s="195"/>
      <c r="N929" s="195"/>
      <c r="O929" s="195"/>
      <c r="P929" s="195"/>
      <c r="Q929" s="195"/>
      <c r="R929" s="195"/>
      <c r="S929" s="195"/>
      <c r="T929" s="195"/>
      <c r="U929" s="10"/>
      <c r="V929" s="15"/>
      <c r="W929" s="15"/>
      <c r="X929" s="15"/>
      <c r="Y929" s="49"/>
      <c r="Z929" s="90"/>
    </row>
    <row r="930" spans="10:26" ht="89.25">
      <c r="J930" s="71" t="s">
        <v>1085</v>
      </c>
      <c r="K930" s="92" t="s">
        <v>1086</v>
      </c>
      <c r="L930" s="198"/>
      <c r="M930" s="195"/>
      <c r="N930" s="195"/>
      <c r="O930" s="195"/>
      <c r="P930" s="195"/>
      <c r="Q930" s="195"/>
      <c r="R930" s="195"/>
      <c r="S930" s="195"/>
      <c r="T930" s="195"/>
      <c r="U930" s="10"/>
      <c r="V930" s="15"/>
      <c r="W930" s="15"/>
      <c r="X930" s="15"/>
      <c r="Y930" s="49"/>
      <c r="Z930" s="90"/>
    </row>
    <row r="931" spans="10:26" ht="25.5">
      <c r="J931" s="71"/>
      <c r="K931" s="92" t="s">
        <v>199</v>
      </c>
      <c r="L931" s="198">
        <v>1853.4</v>
      </c>
      <c r="M931" s="195">
        <v>1165.1</v>
      </c>
      <c r="N931" s="195">
        <v>0</v>
      </c>
      <c r="O931" s="195">
        <v>0</v>
      </c>
      <c r="P931" s="195">
        <v>0</v>
      </c>
      <c r="Q931" s="195">
        <v>0</v>
      </c>
      <c r="R931" s="195">
        <f>L931+N931+P931</f>
        <v>1853.4</v>
      </c>
      <c r="S931" s="195">
        <f>M931+O931+Q931</f>
        <v>1165.1</v>
      </c>
      <c r="T931" s="195">
        <v>1165.1</v>
      </c>
      <c r="U931" s="10" t="s">
        <v>1087</v>
      </c>
      <c r="V931" s="15"/>
      <c r="W931" s="15"/>
      <c r="X931" s="15"/>
      <c r="Y931" s="49" t="s">
        <v>1087</v>
      </c>
      <c r="Z931" s="90"/>
    </row>
    <row r="932" spans="10:26" ht="12.75">
      <c r="J932" s="71"/>
      <c r="K932" s="70"/>
      <c r="L932" s="198"/>
      <c r="M932" s="195"/>
      <c r="N932" s="195"/>
      <c r="O932" s="195"/>
      <c r="P932" s="195"/>
      <c r="Q932" s="195"/>
      <c r="R932" s="195"/>
      <c r="S932" s="195"/>
      <c r="T932" s="195"/>
      <c r="U932" s="10"/>
      <c r="V932" s="15"/>
      <c r="W932" s="15"/>
      <c r="X932" s="15"/>
      <c r="Y932" s="49"/>
      <c r="Z932" s="90"/>
    </row>
    <row r="933" spans="10:26" ht="63.75">
      <c r="J933" s="71" t="s">
        <v>1088</v>
      </c>
      <c r="K933" s="92" t="s">
        <v>1089</v>
      </c>
      <c r="L933" s="198"/>
      <c r="M933" s="195"/>
      <c r="N933" s="195"/>
      <c r="O933" s="195"/>
      <c r="P933" s="195"/>
      <c r="Q933" s="195"/>
      <c r="R933" s="195"/>
      <c r="S933" s="195"/>
      <c r="T933" s="195"/>
      <c r="U933" s="10"/>
      <c r="V933" s="15"/>
      <c r="W933" s="15"/>
      <c r="X933" s="15"/>
      <c r="Y933" s="49"/>
      <c r="Z933" s="90"/>
    </row>
    <row r="934" spans="10:26" ht="51">
      <c r="J934" s="71"/>
      <c r="K934" s="92" t="s">
        <v>196</v>
      </c>
      <c r="L934" s="198">
        <v>104358.2</v>
      </c>
      <c r="M934" s="195">
        <v>2509.7</v>
      </c>
      <c r="N934" s="195">
        <v>0</v>
      </c>
      <c r="O934" s="195">
        <v>0</v>
      </c>
      <c r="P934" s="195">
        <v>0</v>
      </c>
      <c r="Q934" s="195">
        <v>0</v>
      </c>
      <c r="R934" s="195">
        <f>L934+N934+P934</f>
        <v>104358.2</v>
      </c>
      <c r="S934" s="195">
        <f>M934+O934+Q934</f>
        <v>2509.7</v>
      </c>
      <c r="T934" s="195">
        <v>2509.7</v>
      </c>
      <c r="U934" s="10" t="s">
        <v>1090</v>
      </c>
      <c r="V934" s="15"/>
      <c r="W934" s="15"/>
      <c r="X934" s="15"/>
      <c r="Y934" s="49" t="s">
        <v>1090</v>
      </c>
      <c r="Z934" s="90"/>
    </row>
    <row r="935" spans="10:26" ht="12.75">
      <c r="J935" s="71"/>
      <c r="K935" s="70"/>
      <c r="L935" s="198"/>
      <c r="M935" s="195"/>
      <c r="N935" s="195"/>
      <c r="O935" s="195"/>
      <c r="P935" s="195"/>
      <c r="Q935" s="195"/>
      <c r="R935" s="195"/>
      <c r="S935" s="195"/>
      <c r="T935" s="195"/>
      <c r="U935" s="10"/>
      <c r="V935" s="15"/>
      <c r="W935" s="15"/>
      <c r="X935" s="15"/>
      <c r="Y935" s="49"/>
      <c r="Z935" s="90"/>
    </row>
    <row r="936" spans="10:26" ht="51">
      <c r="J936" s="71"/>
      <c r="K936" s="92" t="s">
        <v>706</v>
      </c>
      <c r="L936" s="198"/>
      <c r="M936" s="195"/>
      <c r="N936" s="195"/>
      <c r="O936" s="195"/>
      <c r="P936" s="195"/>
      <c r="Q936" s="195"/>
      <c r="R936" s="195"/>
      <c r="S936" s="195"/>
      <c r="T936" s="195"/>
      <c r="U936" s="10"/>
      <c r="V936" s="15"/>
      <c r="W936" s="15"/>
      <c r="X936" s="15"/>
      <c r="Y936" s="49"/>
      <c r="Z936" s="90"/>
    </row>
    <row r="937" spans="10:26" ht="102">
      <c r="J937" s="71" t="s">
        <v>1091</v>
      </c>
      <c r="K937" s="92" t="s">
        <v>1092</v>
      </c>
      <c r="L937" s="198"/>
      <c r="M937" s="195"/>
      <c r="N937" s="195"/>
      <c r="O937" s="195"/>
      <c r="P937" s="195"/>
      <c r="Q937" s="195"/>
      <c r="R937" s="195"/>
      <c r="S937" s="195"/>
      <c r="T937" s="195"/>
      <c r="U937" s="10"/>
      <c r="V937" s="15"/>
      <c r="W937" s="15"/>
      <c r="X937" s="15"/>
      <c r="Y937" s="49"/>
      <c r="Z937" s="90"/>
    </row>
    <row r="938" spans="10:26" ht="344.25">
      <c r="J938" s="71"/>
      <c r="K938" s="92" t="s">
        <v>196</v>
      </c>
      <c r="L938" s="198">
        <v>49257.9</v>
      </c>
      <c r="M938" s="195">
        <v>0</v>
      </c>
      <c r="N938" s="195">
        <v>0</v>
      </c>
      <c r="O938" s="195">
        <v>0</v>
      </c>
      <c r="P938" s="195">
        <v>0</v>
      </c>
      <c r="Q938" s="195">
        <v>0</v>
      </c>
      <c r="R938" s="195">
        <f>L938+N938+P938</f>
        <v>49257.9</v>
      </c>
      <c r="S938" s="195">
        <f>M938+O938+Q938</f>
        <v>0</v>
      </c>
      <c r="T938" s="195">
        <v>0</v>
      </c>
      <c r="U938" s="10" t="s">
        <v>1093</v>
      </c>
      <c r="V938" s="15"/>
      <c r="W938" s="15"/>
      <c r="X938" s="15"/>
      <c r="Y938" s="49" t="s">
        <v>1093</v>
      </c>
      <c r="Z938" s="90"/>
    </row>
    <row r="939" spans="10:26" ht="12.75">
      <c r="J939" s="71"/>
      <c r="K939" s="70"/>
      <c r="L939" s="198"/>
      <c r="M939" s="195"/>
      <c r="N939" s="195"/>
      <c r="O939" s="195"/>
      <c r="P939" s="195"/>
      <c r="Q939" s="195"/>
      <c r="R939" s="195"/>
      <c r="S939" s="195"/>
      <c r="T939" s="195"/>
      <c r="U939" s="10"/>
      <c r="V939" s="15"/>
      <c r="W939" s="15"/>
      <c r="X939" s="15"/>
      <c r="Y939" s="49"/>
      <c r="Z939" s="90"/>
    </row>
    <row r="940" spans="10:26" ht="89.25">
      <c r="J940" s="71" t="s">
        <v>1094</v>
      </c>
      <c r="K940" s="92" t="s">
        <v>1095</v>
      </c>
      <c r="L940" s="198"/>
      <c r="M940" s="195"/>
      <c r="N940" s="195"/>
      <c r="O940" s="195"/>
      <c r="P940" s="195"/>
      <c r="Q940" s="195"/>
      <c r="R940" s="195"/>
      <c r="S940" s="195"/>
      <c r="T940" s="195"/>
      <c r="U940" s="10"/>
      <c r="V940" s="15"/>
      <c r="W940" s="15"/>
      <c r="X940" s="15"/>
      <c r="Y940" s="49"/>
      <c r="Z940" s="90"/>
    </row>
    <row r="941" spans="10:26" ht="242.25">
      <c r="J941" s="71"/>
      <c r="K941" s="92" t="s">
        <v>196</v>
      </c>
      <c r="L941" s="198">
        <v>27127.9</v>
      </c>
      <c r="M941" s="195">
        <v>0</v>
      </c>
      <c r="N941" s="195">
        <v>0</v>
      </c>
      <c r="O941" s="195">
        <v>0</v>
      </c>
      <c r="P941" s="195">
        <v>0</v>
      </c>
      <c r="Q941" s="195">
        <v>0</v>
      </c>
      <c r="R941" s="195">
        <f>L941+N941+P941</f>
        <v>27127.9</v>
      </c>
      <c r="S941" s="195">
        <f>M941+O941+Q941</f>
        <v>0</v>
      </c>
      <c r="T941" s="195">
        <v>0</v>
      </c>
      <c r="U941" s="10" t="s">
        <v>1096</v>
      </c>
      <c r="V941" s="15"/>
      <c r="W941" s="15"/>
      <c r="X941" s="15"/>
      <c r="Y941" s="49" t="s">
        <v>1096</v>
      </c>
      <c r="Z941" s="90"/>
    </row>
    <row r="942" spans="10:26" ht="12.75">
      <c r="J942" s="71"/>
      <c r="K942" s="70"/>
      <c r="L942" s="198"/>
      <c r="M942" s="195"/>
      <c r="N942" s="195"/>
      <c r="O942" s="195"/>
      <c r="P942" s="195"/>
      <c r="Q942" s="195"/>
      <c r="R942" s="195"/>
      <c r="S942" s="195"/>
      <c r="T942" s="195"/>
      <c r="U942" s="10"/>
      <c r="V942" s="15"/>
      <c r="W942" s="15"/>
      <c r="X942" s="15"/>
      <c r="Y942" s="49"/>
      <c r="Z942" s="90"/>
    </row>
    <row r="943" spans="10:26" ht="51">
      <c r="J943" s="71"/>
      <c r="K943" s="92" t="s">
        <v>497</v>
      </c>
      <c r="L943" s="198"/>
      <c r="M943" s="195"/>
      <c r="N943" s="195"/>
      <c r="O943" s="195"/>
      <c r="P943" s="195"/>
      <c r="Q943" s="195"/>
      <c r="R943" s="195"/>
      <c r="S943" s="195"/>
      <c r="T943" s="195"/>
      <c r="U943" s="10"/>
      <c r="V943" s="15"/>
      <c r="W943" s="15"/>
      <c r="X943" s="15"/>
      <c r="Y943" s="49"/>
      <c r="Z943" s="90"/>
    </row>
    <row r="944" spans="10:26" ht="102">
      <c r="J944" s="71" t="s">
        <v>1097</v>
      </c>
      <c r="K944" s="92" t="s">
        <v>1098</v>
      </c>
      <c r="L944" s="198"/>
      <c r="M944" s="195"/>
      <c r="N944" s="195"/>
      <c r="O944" s="195"/>
      <c r="P944" s="195"/>
      <c r="Q944" s="195"/>
      <c r="R944" s="195"/>
      <c r="S944" s="195"/>
      <c r="T944" s="195"/>
      <c r="U944" s="10"/>
      <c r="V944" s="15"/>
      <c r="W944" s="15"/>
      <c r="X944" s="15"/>
      <c r="Y944" s="49"/>
      <c r="Z944" s="90"/>
    </row>
    <row r="945" spans="10:26" ht="76.5">
      <c r="J945" s="71"/>
      <c r="K945" s="92" t="s">
        <v>196</v>
      </c>
      <c r="L945" s="198">
        <v>64000</v>
      </c>
      <c r="M945" s="195">
        <v>0</v>
      </c>
      <c r="N945" s="195">
        <v>0</v>
      </c>
      <c r="O945" s="195">
        <v>0</v>
      </c>
      <c r="P945" s="195">
        <v>0</v>
      </c>
      <c r="Q945" s="195">
        <v>0</v>
      </c>
      <c r="R945" s="195">
        <f>L945+N945+P945</f>
        <v>64000</v>
      </c>
      <c r="S945" s="195">
        <f>M945+O945+Q945</f>
        <v>0</v>
      </c>
      <c r="T945" s="195">
        <v>0</v>
      </c>
      <c r="U945" s="10" t="s">
        <v>993</v>
      </c>
      <c r="V945" s="15"/>
      <c r="W945" s="15"/>
      <c r="X945" s="15"/>
      <c r="Y945" s="49" t="s">
        <v>993</v>
      </c>
      <c r="Z945" s="90"/>
    </row>
    <row r="946" spans="10:26" ht="12.75">
      <c r="J946" s="71"/>
      <c r="K946" s="70"/>
      <c r="L946" s="198"/>
      <c r="M946" s="195"/>
      <c r="N946" s="195"/>
      <c r="O946" s="195"/>
      <c r="P946" s="195"/>
      <c r="Q946" s="195"/>
      <c r="R946" s="195"/>
      <c r="S946" s="195"/>
      <c r="T946" s="195"/>
      <c r="U946" s="10"/>
      <c r="V946" s="15"/>
      <c r="W946" s="15"/>
      <c r="X946" s="15"/>
      <c r="Y946" s="49"/>
      <c r="Z946" s="90"/>
    </row>
    <row r="947" spans="10:26" ht="89.25">
      <c r="J947" s="71" t="s">
        <v>1099</v>
      </c>
      <c r="K947" s="92" t="s">
        <v>1100</v>
      </c>
      <c r="L947" s="198"/>
      <c r="M947" s="195"/>
      <c r="N947" s="195"/>
      <c r="O947" s="195"/>
      <c r="P947" s="195"/>
      <c r="Q947" s="195"/>
      <c r="R947" s="195"/>
      <c r="S947" s="195"/>
      <c r="T947" s="195"/>
      <c r="U947" s="10"/>
      <c r="V947" s="15"/>
      <c r="W947" s="15"/>
      <c r="X947" s="15"/>
      <c r="Y947" s="49"/>
      <c r="Z947" s="90"/>
    </row>
    <row r="948" spans="10:26" ht="229.5">
      <c r="J948" s="71"/>
      <c r="K948" s="92" t="s">
        <v>196</v>
      </c>
      <c r="L948" s="198">
        <v>21081.2</v>
      </c>
      <c r="M948" s="195">
        <v>0</v>
      </c>
      <c r="N948" s="195">
        <v>0</v>
      </c>
      <c r="O948" s="195">
        <v>0</v>
      </c>
      <c r="P948" s="195">
        <v>0</v>
      </c>
      <c r="Q948" s="195">
        <v>0</v>
      </c>
      <c r="R948" s="195">
        <f>L948+N948+P948</f>
        <v>21081.2</v>
      </c>
      <c r="S948" s="195">
        <f>M948+O948+Q948</f>
        <v>0</v>
      </c>
      <c r="T948" s="195">
        <v>0</v>
      </c>
      <c r="U948" s="10" t="s">
        <v>1101</v>
      </c>
      <c r="V948" s="15"/>
      <c r="W948" s="15"/>
      <c r="X948" s="15"/>
      <c r="Y948" s="49" t="s">
        <v>1101</v>
      </c>
      <c r="Z948" s="90"/>
    </row>
    <row r="949" spans="10:26" ht="12.75">
      <c r="J949" s="71"/>
      <c r="K949" s="70"/>
      <c r="L949" s="198"/>
      <c r="M949" s="195"/>
      <c r="N949" s="195"/>
      <c r="O949" s="195"/>
      <c r="P949" s="195"/>
      <c r="Q949" s="195"/>
      <c r="R949" s="195"/>
      <c r="S949" s="195"/>
      <c r="T949" s="195"/>
      <c r="U949" s="10"/>
      <c r="V949" s="15"/>
      <c r="W949" s="15"/>
      <c r="X949" s="15"/>
      <c r="Y949" s="49"/>
      <c r="Z949" s="90"/>
    </row>
    <row r="950" spans="10:26" ht="51">
      <c r="J950" s="71"/>
      <c r="K950" s="92" t="s">
        <v>599</v>
      </c>
      <c r="L950" s="198"/>
      <c r="M950" s="195"/>
      <c r="N950" s="195"/>
      <c r="O950" s="195"/>
      <c r="P950" s="195"/>
      <c r="Q950" s="195"/>
      <c r="R950" s="195"/>
      <c r="S950" s="195"/>
      <c r="T950" s="195"/>
      <c r="U950" s="10"/>
      <c r="V950" s="15"/>
      <c r="W950" s="15"/>
      <c r="X950" s="15"/>
      <c r="Y950" s="49"/>
      <c r="Z950" s="90"/>
    </row>
    <row r="951" spans="10:26" ht="102">
      <c r="J951" s="71" t="s">
        <v>1102</v>
      </c>
      <c r="K951" s="92" t="s">
        <v>1103</v>
      </c>
      <c r="L951" s="198"/>
      <c r="M951" s="195"/>
      <c r="N951" s="195"/>
      <c r="O951" s="195"/>
      <c r="P951" s="195"/>
      <c r="Q951" s="195"/>
      <c r="R951" s="195"/>
      <c r="S951" s="195"/>
      <c r="T951" s="195"/>
      <c r="U951" s="10"/>
      <c r="V951" s="15"/>
      <c r="W951" s="15"/>
      <c r="X951" s="15"/>
      <c r="Y951" s="49"/>
      <c r="Z951" s="90"/>
    </row>
    <row r="952" spans="10:26" ht="306">
      <c r="J952" s="71"/>
      <c r="K952" s="92" t="s">
        <v>196</v>
      </c>
      <c r="L952" s="198">
        <v>140003.3</v>
      </c>
      <c r="M952" s="195">
        <v>0</v>
      </c>
      <c r="N952" s="195">
        <v>0</v>
      </c>
      <c r="O952" s="195">
        <v>0</v>
      </c>
      <c r="P952" s="195">
        <v>0</v>
      </c>
      <c r="Q952" s="195">
        <v>0</v>
      </c>
      <c r="R952" s="195">
        <f>L952+N952+P952</f>
        <v>140003.3</v>
      </c>
      <c r="S952" s="195">
        <f>M952+O952+Q952</f>
        <v>0</v>
      </c>
      <c r="T952" s="195">
        <v>0</v>
      </c>
      <c r="U952" s="10" t="s">
        <v>1104</v>
      </c>
      <c r="V952" s="15"/>
      <c r="W952" s="15"/>
      <c r="X952" s="15"/>
      <c r="Y952" s="49" t="s">
        <v>1104</v>
      </c>
      <c r="Z952" s="90"/>
    </row>
    <row r="953" spans="10:26" ht="12.75">
      <c r="J953" s="71"/>
      <c r="K953" s="70"/>
      <c r="L953" s="198"/>
      <c r="M953" s="195"/>
      <c r="N953" s="195"/>
      <c r="O953" s="195"/>
      <c r="P953" s="195"/>
      <c r="Q953" s="195"/>
      <c r="R953" s="195"/>
      <c r="S953" s="195"/>
      <c r="T953" s="195"/>
      <c r="U953" s="10"/>
      <c r="V953" s="15"/>
      <c r="W953" s="15"/>
      <c r="X953" s="15"/>
      <c r="Y953" s="49"/>
      <c r="Z953" s="90"/>
    </row>
    <row r="954" spans="10:26" ht="102">
      <c r="J954" s="71" t="s">
        <v>1105</v>
      </c>
      <c r="K954" s="92" t="s">
        <v>1106</v>
      </c>
      <c r="L954" s="198"/>
      <c r="M954" s="195"/>
      <c r="N954" s="195"/>
      <c r="O954" s="195"/>
      <c r="P954" s="195"/>
      <c r="Q954" s="195"/>
      <c r="R954" s="195"/>
      <c r="S954" s="195"/>
      <c r="T954" s="195"/>
      <c r="U954" s="10"/>
      <c r="V954" s="15"/>
      <c r="W954" s="15"/>
      <c r="X954" s="15"/>
      <c r="Y954" s="49"/>
      <c r="Z954" s="90"/>
    </row>
    <row r="955" spans="10:26" ht="409.5">
      <c r="J955" s="71"/>
      <c r="K955" s="92" t="s">
        <v>196</v>
      </c>
      <c r="L955" s="198">
        <v>28675.9</v>
      </c>
      <c r="M955" s="195">
        <v>9872.9</v>
      </c>
      <c r="N955" s="195">
        <v>0</v>
      </c>
      <c r="O955" s="195">
        <v>0</v>
      </c>
      <c r="P955" s="195">
        <v>0</v>
      </c>
      <c r="Q955" s="195">
        <v>0</v>
      </c>
      <c r="R955" s="195">
        <f>L955+N955+P955</f>
        <v>28675.9</v>
      </c>
      <c r="S955" s="195">
        <f>M955+O955+Q955</f>
        <v>9872.9</v>
      </c>
      <c r="T955" s="195">
        <v>9872.9</v>
      </c>
      <c r="U955" s="10" t="s">
        <v>1107</v>
      </c>
      <c r="V955" s="15"/>
      <c r="W955" s="15"/>
      <c r="X955" s="15"/>
      <c r="Y955" s="49" t="s">
        <v>1107</v>
      </c>
      <c r="Z955" s="90"/>
    </row>
    <row r="956" spans="10:26" ht="12.75">
      <c r="J956" s="71"/>
      <c r="K956" s="70"/>
      <c r="L956" s="198"/>
      <c r="M956" s="195"/>
      <c r="N956" s="195"/>
      <c r="O956" s="195"/>
      <c r="P956" s="195"/>
      <c r="Q956" s="195"/>
      <c r="R956" s="195"/>
      <c r="S956" s="195"/>
      <c r="T956" s="195"/>
      <c r="U956" s="10"/>
      <c r="V956" s="15"/>
      <c r="W956" s="15"/>
      <c r="X956" s="15"/>
      <c r="Y956" s="49"/>
      <c r="Z956" s="90"/>
    </row>
    <row r="957" spans="10:26" ht="51">
      <c r="J957" s="71"/>
      <c r="K957" s="92" t="s">
        <v>603</v>
      </c>
      <c r="L957" s="198"/>
      <c r="M957" s="195"/>
      <c r="N957" s="195"/>
      <c r="O957" s="195"/>
      <c r="P957" s="195"/>
      <c r="Q957" s="195"/>
      <c r="R957" s="195"/>
      <c r="S957" s="195"/>
      <c r="T957" s="195"/>
      <c r="U957" s="10"/>
      <c r="V957" s="15"/>
      <c r="W957" s="15"/>
      <c r="X957" s="15"/>
      <c r="Y957" s="49"/>
      <c r="Z957" s="90"/>
    </row>
    <row r="958" spans="10:26" ht="153">
      <c r="J958" s="71" t="s">
        <v>1108</v>
      </c>
      <c r="K958" s="92" t="s">
        <v>1109</v>
      </c>
      <c r="L958" s="198"/>
      <c r="M958" s="195"/>
      <c r="N958" s="195"/>
      <c r="O958" s="195"/>
      <c r="P958" s="195"/>
      <c r="Q958" s="195"/>
      <c r="R958" s="195"/>
      <c r="S958" s="195"/>
      <c r="T958" s="195"/>
      <c r="U958" s="10"/>
      <c r="V958" s="15"/>
      <c r="W958" s="15"/>
      <c r="X958" s="15"/>
      <c r="Y958" s="49"/>
      <c r="Z958" s="90"/>
    </row>
    <row r="959" spans="10:26" ht="51">
      <c r="J959" s="71"/>
      <c r="K959" s="92" t="s">
        <v>196</v>
      </c>
      <c r="L959" s="198">
        <v>72502.2</v>
      </c>
      <c r="M959" s="195">
        <v>0</v>
      </c>
      <c r="N959" s="195">
        <v>0</v>
      </c>
      <c r="O959" s="195">
        <v>0</v>
      </c>
      <c r="P959" s="195">
        <v>0</v>
      </c>
      <c r="Q959" s="195">
        <v>0</v>
      </c>
      <c r="R959" s="195">
        <f>L959+N959+P959</f>
        <v>72502.2</v>
      </c>
      <c r="S959" s="195">
        <f>M959+O959+Q959</f>
        <v>0</v>
      </c>
      <c r="T959" s="195">
        <v>0</v>
      </c>
      <c r="U959" s="10" t="s">
        <v>475</v>
      </c>
      <c r="V959" s="15"/>
      <c r="W959" s="15"/>
      <c r="X959" s="15"/>
      <c r="Y959" s="49" t="s">
        <v>475</v>
      </c>
      <c r="Z959" s="90"/>
    </row>
    <row r="960" spans="10:26" ht="12.75">
      <c r="J960" s="71"/>
      <c r="K960" s="70"/>
      <c r="L960" s="198"/>
      <c r="M960" s="195"/>
      <c r="N960" s="195"/>
      <c r="O960" s="195"/>
      <c r="P960" s="195"/>
      <c r="Q960" s="195"/>
      <c r="R960" s="195"/>
      <c r="S960" s="195"/>
      <c r="T960" s="195"/>
      <c r="U960" s="10"/>
      <c r="V960" s="15"/>
      <c r="W960" s="15"/>
      <c r="X960" s="15"/>
      <c r="Y960" s="49"/>
      <c r="Z960" s="90"/>
    </row>
    <row r="961" spans="10:26" ht="102">
      <c r="J961" s="71" t="s">
        <v>1110</v>
      </c>
      <c r="K961" s="92" t="s">
        <v>1111</v>
      </c>
      <c r="L961" s="198"/>
      <c r="M961" s="195"/>
      <c r="N961" s="195"/>
      <c r="O961" s="195"/>
      <c r="P961" s="195"/>
      <c r="Q961" s="195"/>
      <c r="R961" s="195"/>
      <c r="S961" s="195"/>
      <c r="T961" s="195"/>
      <c r="U961" s="10"/>
      <c r="V961" s="15"/>
      <c r="W961" s="15"/>
      <c r="X961" s="15"/>
      <c r="Y961" s="49"/>
      <c r="Z961" s="90"/>
    </row>
    <row r="962" spans="10:26" ht="51">
      <c r="J962" s="71"/>
      <c r="K962" s="92" t="s">
        <v>196</v>
      </c>
      <c r="L962" s="198">
        <v>121478.1</v>
      </c>
      <c r="M962" s="195">
        <v>0</v>
      </c>
      <c r="N962" s="195">
        <v>0</v>
      </c>
      <c r="O962" s="195">
        <v>0</v>
      </c>
      <c r="P962" s="195">
        <v>0</v>
      </c>
      <c r="Q962" s="195">
        <v>0</v>
      </c>
      <c r="R962" s="195">
        <f>L962+N962+P962</f>
        <v>121478.1</v>
      </c>
      <c r="S962" s="195">
        <f>M962+O962+Q962</f>
        <v>0</v>
      </c>
      <c r="T962" s="195">
        <v>0</v>
      </c>
      <c r="U962" s="10" t="s">
        <v>475</v>
      </c>
      <c r="V962" s="15"/>
      <c r="W962" s="15"/>
      <c r="X962" s="15"/>
      <c r="Y962" s="49" t="s">
        <v>475</v>
      </c>
      <c r="Z962" s="90"/>
    </row>
    <row r="963" spans="10:26" ht="12.75">
      <c r="J963" s="71"/>
      <c r="K963" s="70"/>
      <c r="L963" s="198"/>
      <c r="M963" s="195"/>
      <c r="N963" s="195"/>
      <c r="O963" s="195"/>
      <c r="P963" s="195"/>
      <c r="Q963" s="195"/>
      <c r="R963" s="195"/>
      <c r="S963" s="195"/>
      <c r="T963" s="195"/>
      <c r="U963" s="10"/>
      <c r="V963" s="15"/>
      <c r="W963" s="15"/>
      <c r="X963" s="15"/>
      <c r="Y963" s="49"/>
      <c r="Z963" s="90"/>
    </row>
    <row r="964" spans="10:26" ht="38.25">
      <c r="J964" s="71"/>
      <c r="K964" s="92" t="s">
        <v>1112</v>
      </c>
      <c r="L964" s="198"/>
      <c r="M964" s="195"/>
      <c r="N964" s="195"/>
      <c r="O964" s="195"/>
      <c r="P964" s="195"/>
      <c r="Q964" s="195"/>
      <c r="R964" s="195"/>
      <c r="S964" s="195"/>
      <c r="T964" s="195"/>
      <c r="U964" s="10"/>
      <c r="V964" s="15"/>
      <c r="W964" s="15"/>
      <c r="X964" s="15"/>
      <c r="Y964" s="49"/>
      <c r="Z964" s="90"/>
    </row>
    <row r="965" spans="10:26" ht="127.5">
      <c r="J965" s="71" t="s">
        <v>1113</v>
      </c>
      <c r="K965" s="92" t="s">
        <v>1114</v>
      </c>
      <c r="L965" s="198"/>
      <c r="M965" s="195"/>
      <c r="N965" s="195"/>
      <c r="O965" s="195"/>
      <c r="P965" s="195"/>
      <c r="Q965" s="195"/>
      <c r="R965" s="195"/>
      <c r="S965" s="195"/>
      <c r="T965" s="195"/>
      <c r="U965" s="10"/>
      <c r="V965" s="15"/>
      <c r="W965" s="15"/>
      <c r="X965" s="15"/>
      <c r="Y965" s="49"/>
      <c r="Z965" s="90"/>
    </row>
    <row r="966" spans="10:26" ht="75.75" customHeight="1">
      <c r="J966" s="71"/>
      <c r="K966" s="92" t="s">
        <v>196</v>
      </c>
      <c r="L966" s="198">
        <v>35266.5</v>
      </c>
      <c r="M966" s="195">
        <v>3501.2</v>
      </c>
      <c r="N966" s="195">
        <v>0</v>
      </c>
      <c r="O966" s="195">
        <v>0</v>
      </c>
      <c r="P966" s="195">
        <v>0</v>
      </c>
      <c r="Q966" s="195">
        <v>0</v>
      </c>
      <c r="R966" s="195">
        <f>L966+N966+P966</f>
        <v>35266.5</v>
      </c>
      <c r="S966" s="195">
        <f>M966+O966+Q966</f>
        <v>3501.2</v>
      </c>
      <c r="T966" s="195">
        <v>3501.2</v>
      </c>
      <c r="U966" s="10" t="s">
        <v>1115</v>
      </c>
      <c r="V966" s="15"/>
      <c r="W966" s="15"/>
      <c r="X966" s="15"/>
      <c r="Y966" s="49" t="s">
        <v>1115</v>
      </c>
      <c r="Z966" s="90"/>
    </row>
    <row r="967" spans="10:26" ht="12.75">
      <c r="J967" s="71"/>
      <c r="K967" s="70"/>
      <c r="L967" s="198"/>
      <c r="M967" s="195"/>
      <c r="N967" s="195"/>
      <c r="O967" s="195"/>
      <c r="P967" s="195"/>
      <c r="Q967" s="195"/>
      <c r="R967" s="195"/>
      <c r="S967" s="195"/>
      <c r="T967" s="195"/>
      <c r="U967" s="10"/>
      <c r="V967" s="15"/>
      <c r="W967" s="15"/>
      <c r="X967" s="15"/>
      <c r="Y967" s="49"/>
      <c r="Z967" s="90"/>
    </row>
    <row r="968" spans="10:26" ht="102">
      <c r="J968" s="71" t="s">
        <v>1116</v>
      </c>
      <c r="K968" s="92" t="s">
        <v>1117</v>
      </c>
      <c r="L968" s="198"/>
      <c r="M968" s="195"/>
      <c r="N968" s="195"/>
      <c r="O968" s="195"/>
      <c r="P968" s="195"/>
      <c r="Q968" s="195"/>
      <c r="R968" s="195"/>
      <c r="S968" s="195"/>
      <c r="T968" s="195"/>
      <c r="U968" s="10"/>
      <c r="V968" s="15"/>
      <c r="W968" s="15"/>
      <c r="X968" s="15"/>
      <c r="Y968" s="49"/>
      <c r="Z968" s="90"/>
    </row>
    <row r="969" spans="10:26" ht="68.25" customHeight="1">
      <c r="J969" s="71"/>
      <c r="K969" s="92" t="s">
        <v>196</v>
      </c>
      <c r="L969" s="198">
        <v>21051.7</v>
      </c>
      <c r="M969" s="195">
        <v>2062</v>
      </c>
      <c r="N969" s="195">
        <v>0</v>
      </c>
      <c r="O969" s="195">
        <v>0</v>
      </c>
      <c r="P969" s="195">
        <v>0</v>
      </c>
      <c r="Q969" s="195">
        <v>0</v>
      </c>
      <c r="R969" s="195">
        <f>L969+N969+P969</f>
        <v>21051.7</v>
      </c>
      <c r="S969" s="195">
        <f>M969+O969+Q969</f>
        <v>2062</v>
      </c>
      <c r="T969" s="195">
        <v>2062</v>
      </c>
      <c r="U969" s="10" t="s">
        <v>1118</v>
      </c>
      <c r="V969" s="15"/>
      <c r="W969" s="15"/>
      <c r="X969" s="15"/>
      <c r="Y969" s="49" t="s">
        <v>1118</v>
      </c>
      <c r="Z969" s="90"/>
    </row>
    <row r="970" spans="10:26" ht="12.75">
      <c r="J970" s="71"/>
      <c r="K970" s="70"/>
      <c r="L970" s="198"/>
      <c r="M970" s="195"/>
      <c r="N970" s="195"/>
      <c r="O970" s="195"/>
      <c r="P970" s="195"/>
      <c r="Q970" s="195"/>
      <c r="R970" s="195"/>
      <c r="S970" s="195"/>
      <c r="T970" s="195"/>
      <c r="U970" s="10"/>
      <c r="V970" s="15"/>
      <c r="W970" s="15"/>
      <c r="X970" s="15"/>
      <c r="Y970" s="49"/>
      <c r="Z970" s="90"/>
    </row>
    <row r="971" spans="10:26" ht="204">
      <c r="J971" s="71" t="s">
        <v>1119</v>
      </c>
      <c r="K971" s="92" t="s">
        <v>1120</v>
      </c>
      <c r="L971" s="198"/>
      <c r="M971" s="195"/>
      <c r="N971" s="195"/>
      <c r="O971" s="195"/>
      <c r="P971" s="195"/>
      <c r="Q971" s="195"/>
      <c r="R971" s="195"/>
      <c r="S971" s="195"/>
      <c r="T971" s="195"/>
      <c r="U971" s="10"/>
      <c r="V971" s="15"/>
      <c r="W971" s="15"/>
      <c r="X971" s="15"/>
      <c r="Y971" s="49"/>
      <c r="Z971" s="90"/>
    </row>
    <row r="972" spans="10:26" ht="12.75">
      <c r="J972" s="71"/>
      <c r="K972" s="92" t="s">
        <v>199</v>
      </c>
      <c r="L972" s="198">
        <v>2186.2</v>
      </c>
      <c r="M972" s="195">
        <v>0</v>
      </c>
      <c r="N972" s="195">
        <v>0</v>
      </c>
      <c r="O972" s="195">
        <v>0</v>
      </c>
      <c r="P972" s="195">
        <v>0</v>
      </c>
      <c r="Q972" s="195">
        <v>0</v>
      </c>
      <c r="R972" s="195">
        <f>L972+N972+P972</f>
        <v>2186.2</v>
      </c>
      <c r="S972" s="195">
        <f>M972+O972+Q972</f>
        <v>0</v>
      </c>
      <c r="T972" s="195">
        <v>0</v>
      </c>
      <c r="U972" s="10" t="s">
        <v>351</v>
      </c>
      <c r="V972" s="15"/>
      <c r="W972" s="15"/>
      <c r="X972" s="15"/>
      <c r="Y972" s="49" t="s">
        <v>351</v>
      </c>
      <c r="Z972" s="90"/>
    </row>
    <row r="973" spans="10:26" ht="12.75">
      <c r="J973" s="71"/>
      <c r="K973" s="70"/>
      <c r="L973" s="198"/>
      <c r="M973" s="195"/>
      <c r="N973" s="195"/>
      <c r="O973" s="195"/>
      <c r="P973" s="195"/>
      <c r="Q973" s="195"/>
      <c r="R973" s="195"/>
      <c r="S973" s="195"/>
      <c r="T973" s="195"/>
      <c r="U973" s="10"/>
      <c r="V973" s="15"/>
      <c r="W973" s="15"/>
      <c r="X973" s="15"/>
      <c r="Y973" s="49"/>
      <c r="Z973" s="90"/>
    </row>
    <row r="974" spans="10:26" ht="63.75">
      <c r="J974" s="71"/>
      <c r="K974" s="92" t="s">
        <v>541</v>
      </c>
      <c r="L974" s="198"/>
      <c r="M974" s="195"/>
      <c r="N974" s="195"/>
      <c r="O974" s="195"/>
      <c r="P974" s="195"/>
      <c r="Q974" s="195"/>
      <c r="R974" s="195"/>
      <c r="S974" s="195"/>
      <c r="T974" s="195"/>
      <c r="U974" s="10"/>
      <c r="V974" s="15"/>
      <c r="W974" s="15"/>
      <c r="X974" s="15"/>
      <c r="Y974" s="49"/>
      <c r="Z974" s="90"/>
    </row>
    <row r="975" spans="10:26" ht="216.75">
      <c r="J975" s="71" t="s">
        <v>1121</v>
      </c>
      <c r="K975" s="92" t="s">
        <v>1122</v>
      </c>
      <c r="L975" s="198"/>
      <c r="M975" s="195"/>
      <c r="N975" s="195"/>
      <c r="O975" s="195"/>
      <c r="P975" s="195"/>
      <c r="Q975" s="195"/>
      <c r="R975" s="195"/>
      <c r="S975" s="195"/>
      <c r="T975" s="195"/>
      <c r="U975" s="10"/>
      <c r="V975" s="15"/>
      <c r="W975" s="15"/>
      <c r="X975" s="15"/>
      <c r="Y975" s="49"/>
      <c r="Z975" s="90"/>
    </row>
    <row r="976" spans="10:26" ht="51">
      <c r="J976" s="71"/>
      <c r="K976" s="92" t="s">
        <v>196</v>
      </c>
      <c r="L976" s="198">
        <v>150221.1</v>
      </c>
      <c r="M976" s="195">
        <v>0</v>
      </c>
      <c r="N976" s="195">
        <v>0</v>
      </c>
      <c r="O976" s="195">
        <v>0</v>
      </c>
      <c r="P976" s="195">
        <v>0</v>
      </c>
      <c r="Q976" s="195">
        <v>0</v>
      </c>
      <c r="R976" s="195">
        <f>L976+N976+P976</f>
        <v>150221.1</v>
      </c>
      <c r="S976" s="195">
        <f>M976+O976+Q976</f>
        <v>0</v>
      </c>
      <c r="T976" s="195">
        <v>0</v>
      </c>
      <c r="U976" s="10" t="s">
        <v>475</v>
      </c>
      <c r="V976" s="15"/>
      <c r="W976" s="15"/>
      <c r="X976" s="15"/>
      <c r="Y976" s="49" t="s">
        <v>475</v>
      </c>
      <c r="Z976" s="90"/>
    </row>
    <row r="977" spans="10:26" ht="12.75">
      <c r="J977" s="71"/>
      <c r="K977" s="70"/>
      <c r="L977" s="198"/>
      <c r="M977" s="195"/>
      <c r="N977" s="195"/>
      <c r="O977" s="195"/>
      <c r="P977" s="195"/>
      <c r="Q977" s="195"/>
      <c r="R977" s="195"/>
      <c r="S977" s="195"/>
      <c r="T977" s="195"/>
      <c r="U977" s="10"/>
      <c r="V977" s="15"/>
      <c r="W977" s="15"/>
      <c r="X977" s="15"/>
      <c r="Y977" s="49"/>
      <c r="Z977" s="90"/>
    </row>
    <row r="978" spans="10:26" ht="242.25">
      <c r="J978" s="71" t="s">
        <v>1123</v>
      </c>
      <c r="K978" s="92" t="s">
        <v>1124</v>
      </c>
      <c r="L978" s="198"/>
      <c r="M978" s="195"/>
      <c r="N978" s="195"/>
      <c r="O978" s="195"/>
      <c r="P978" s="195"/>
      <c r="Q978" s="195"/>
      <c r="R978" s="195"/>
      <c r="S978" s="195"/>
      <c r="T978" s="195"/>
      <c r="U978" s="10"/>
      <c r="V978" s="15"/>
      <c r="W978" s="15"/>
      <c r="X978" s="15"/>
      <c r="Y978" s="49"/>
      <c r="Z978" s="90"/>
    </row>
    <row r="979" spans="10:26" ht="51">
      <c r="J979" s="71"/>
      <c r="K979" s="92" t="s">
        <v>196</v>
      </c>
      <c r="L979" s="198">
        <v>104292.6</v>
      </c>
      <c r="M979" s="195">
        <v>0</v>
      </c>
      <c r="N979" s="195">
        <v>0</v>
      </c>
      <c r="O979" s="195">
        <v>0</v>
      </c>
      <c r="P979" s="195">
        <v>0</v>
      </c>
      <c r="Q979" s="195">
        <v>0</v>
      </c>
      <c r="R979" s="195">
        <f>L979+N979+P979</f>
        <v>104292.6</v>
      </c>
      <c r="S979" s="195">
        <f>M979+O979+Q979</f>
        <v>0</v>
      </c>
      <c r="T979" s="195">
        <v>0</v>
      </c>
      <c r="U979" s="10" t="s">
        <v>475</v>
      </c>
      <c r="V979" s="15"/>
      <c r="W979" s="15"/>
      <c r="X979" s="15"/>
      <c r="Y979" s="49" t="s">
        <v>475</v>
      </c>
      <c r="Z979" s="90"/>
    </row>
    <row r="980" spans="10:26" ht="12.75">
      <c r="J980" s="71"/>
      <c r="K980" s="70"/>
      <c r="L980" s="198"/>
      <c r="M980" s="195"/>
      <c r="N980" s="195"/>
      <c r="O980" s="195"/>
      <c r="P980" s="195"/>
      <c r="Q980" s="195"/>
      <c r="R980" s="195"/>
      <c r="S980" s="195"/>
      <c r="T980" s="195"/>
      <c r="U980" s="10"/>
      <c r="V980" s="15"/>
      <c r="W980" s="15"/>
      <c r="X980" s="15"/>
      <c r="Y980" s="49"/>
      <c r="Z980" s="90"/>
    </row>
    <row r="981" spans="10:26" ht="229.5">
      <c r="J981" s="71" t="s">
        <v>1125</v>
      </c>
      <c r="K981" s="92" t="s">
        <v>1126</v>
      </c>
      <c r="L981" s="198"/>
      <c r="M981" s="195"/>
      <c r="N981" s="195"/>
      <c r="O981" s="195"/>
      <c r="P981" s="195"/>
      <c r="Q981" s="195"/>
      <c r="R981" s="195"/>
      <c r="S981" s="195"/>
      <c r="T981" s="195"/>
      <c r="U981" s="10"/>
      <c r="V981" s="15"/>
      <c r="W981" s="15"/>
      <c r="X981" s="15"/>
      <c r="Y981" s="49"/>
      <c r="Z981" s="90"/>
    </row>
    <row r="982" spans="10:26" ht="76.5">
      <c r="J982" s="71"/>
      <c r="K982" s="92" t="s">
        <v>199</v>
      </c>
      <c r="L982" s="198">
        <v>22000</v>
      </c>
      <c r="M982" s="195">
        <v>0</v>
      </c>
      <c r="N982" s="195">
        <v>0</v>
      </c>
      <c r="O982" s="195">
        <v>0</v>
      </c>
      <c r="P982" s="195">
        <v>0</v>
      </c>
      <c r="Q982" s="195">
        <v>0</v>
      </c>
      <c r="R982" s="195">
        <f>L982+N982+P982</f>
        <v>22000</v>
      </c>
      <c r="S982" s="195">
        <f>M982+O982+Q982</f>
        <v>0</v>
      </c>
      <c r="T982" s="195">
        <v>0</v>
      </c>
      <c r="U982" s="10" t="s">
        <v>515</v>
      </c>
      <c r="V982" s="15"/>
      <c r="W982" s="15"/>
      <c r="X982" s="15"/>
      <c r="Y982" s="49" t="s">
        <v>515</v>
      </c>
      <c r="Z982" s="90"/>
    </row>
    <row r="983" spans="10:26" ht="12.75">
      <c r="J983" s="71"/>
      <c r="K983" s="70"/>
      <c r="L983" s="198"/>
      <c r="M983" s="195"/>
      <c r="N983" s="195"/>
      <c r="O983" s="195"/>
      <c r="P983" s="195"/>
      <c r="Q983" s="195"/>
      <c r="R983" s="195"/>
      <c r="S983" s="195"/>
      <c r="T983" s="195"/>
      <c r="U983" s="10"/>
      <c r="V983" s="15"/>
      <c r="W983" s="15"/>
      <c r="X983" s="15"/>
      <c r="Y983" s="49"/>
      <c r="Z983" s="90"/>
    </row>
    <row r="984" spans="10:26" ht="140.25">
      <c r="J984" s="71" t="s">
        <v>1127</v>
      </c>
      <c r="K984" s="92" t="s">
        <v>1128</v>
      </c>
      <c r="L984" s="198"/>
      <c r="M984" s="195"/>
      <c r="N984" s="195"/>
      <c r="O984" s="195"/>
      <c r="P984" s="195"/>
      <c r="Q984" s="195"/>
      <c r="R984" s="195"/>
      <c r="S984" s="195"/>
      <c r="T984" s="195"/>
      <c r="U984" s="10"/>
      <c r="V984" s="15"/>
      <c r="W984" s="15"/>
      <c r="X984" s="15"/>
      <c r="Y984" s="49"/>
      <c r="Z984" s="90"/>
    </row>
    <row r="985" spans="10:26" ht="76.5">
      <c r="J985" s="71"/>
      <c r="K985" s="92" t="s">
        <v>199</v>
      </c>
      <c r="L985" s="198">
        <v>13000</v>
      </c>
      <c r="M985" s="195">
        <v>0</v>
      </c>
      <c r="N985" s="195">
        <v>0</v>
      </c>
      <c r="O985" s="195">
        <v>0</v>
      </c>
      <c r="P985" s="195">
        <v>0</v>
      </c>
      <c r="Q985" s="195">
        <v>0</v>
      </c>
      <c r="R985" s="195">
        <f>L985+N985+P985</f>
        <v>13000</v>
      </c>
      <c r="S985" s="195">
        <f>M985+O985+Q985</f>
        <v>0</v>
      </c>
      <c r="T985" s="195">
        <v>0</v>
      </c>
      <c r="U985" s="10" t="s">
        <v>515</v>
      </c>
      <c r="V985" s="15"/>
      <c r="W985" s="15"/>
      <c r="X985" s="15"/>
      <c r="Y985" s="49" t="s">
        <v>515</v>
      </c>
      <c r="Z985" s="90"/>
    </row>
    <row r="986" spans="10:26" ht="12.75">
      <c r="J986" s="71"/>
      <c r="K986" s="70"/>
      <c r="L986" s="198"/>
      <c r="M986" s="195"/>
      <c r="N986" s="195"/>
      <c r="O986" s="195"/>
      <c r="P986" s="195"/>
      <c r="Q986" s="195"/>
      <c r="R986" s="195"/>
      <c r="S986" s="195"/>
      <c r="T986" s="195"/>
      <c r="U986" s="10"/>
      <c r="V986" s="15"/>
      <c r="W986" s="15"/>
      <c r="X986" s="15"/>
      <c r="Y986" s="49"/>
      <c r="Z986" s="90"/>
    </row>
    <row r="987" spans="10:26" ht="63.75">
      <c r="J987" s="71"/>
      <c r="K987" s="92" t="s">
        <v>1129</v>
      </c>
      <c r="L987" s="198"/>
      <c r="M987" s="195"/>
      <c r="N987" s="195"/>
      <c r="O987" s="195"/>
      <c r="P987" s="195"/>
      <c r="Q987" s="195"/>
      <c r="R987" s="195"/>
      <c r="S987" s="195"/>
      <c r="T987" s="195"/>
      <c r="U987" s="10"/>
      <c r="V987" s="15"/>
      <c r="W987" s="15"/>
      <c r="X987" s="15"/>
      <c r="Y987" s="49"/>
      <c r="Z987" s="90"/>
    </row>
    <row r="988" spans="10:26" ht="89.25">
      <c r="J988" s="71" t="s">
        <v>1130</v>
      </c>
      <c r="K988" s="92" t="s">
        <v>1131</v>
      </c>
      <c r="L988" s="198"/>
      <c r="M988" s="195"/>
      <c r="N988" s="195"/>
      <c r="O988" s="195"/>
      <c r="P988" s="195"/>
      <c r="Q988" s="195"/>
      <c r="R988" s="195"/>
      <c r="S988" s="195"/>
      <c r="T988" s="195"/>
      <c r="U988" s="10"/>
      <c r="V988" s="15"/>
      <c r="W988" s="15"/>
      <c r="X988" s="15"/>
      <c r="Y988" s="49"/>
      <c r="Z988" s="90"/>
    </row>
    <row r="989" spans="10:26" ht="127.5">
      <c r="J989" s="71"/>
      <c r="K989" s="92" t="s">
        <v>196</v>
      </c>
      <c r="L989" s="198">
        <v>499823</v>
      </c>
      <c r="M989" s="195">
        <v>166031</v>
      </c>
      <c r="N989" s="195">
        <v>0</v>
      </c>
      <c r="O989" s="195">
        <v>0</v>
      </c>
      <c r="P989" s="195">
        <v>0</v>
      </c>
      <c r="Q989" s="195">
        <v>0</v>
      </c>
      <c r="R989" s="195">
        <f>L989+N989+P989</f>
        <v>499823</v>
      </c>
      <c r="S989" s="195">
        <f>M989+O989+Q989</f>
        <v>166031</v>
      </c>
      <c r="T989" s="195">
        <v>166031</v>
      </c>
      <c r="U989" s="10" t="s">
        <v>1132</v>
      </c>
      <c r="V989" s="15"/>
      <c r="W989" s="15"/>
      <c r="X989" s="15"/>
      <c r="Y989" s="49" t="s">
        <v>1132</v>
      </c>
      <c r="Z989" s="90"/>
    </row>
    <row r="990" spans="10:26" ht="12.75">
      <c r="J990" s="71"/>
      <c r="K990" s="70"/>
      <c r="L990" s="198"/>
      <c r="M990" s="195"/>
      <c r="N990" s="195"/>
      <c r="O990" s="195"/>
      <c r="P990" s="195"/>
      <c r="Q990" s="195"/>
      <c r="R990" s="195"/>
      <c r="S990" s="195"/>
      <c r="T990" s="195"/>
      <c r="U990" s="10"/>
      <c r="V990" s="15"/>
      <c r="W990" s="15"/>
      <c r="X990" s="15"/>
      <c r="Y990" s="49"/>
      <c r="Z990" s="90"/>
    </row>
    <row r="991" spans="10:26" ht="51">
      <c r="J991" s="71"/>
      <c r="K991" s="92" t="s">
        <v>505</v>
      </c>
      <c r="L991" s="198"/>
      <c r="M991" s="195"/>
      <c r="N991" s="195"/>
      <c r="O991" s="195"/>
      <c r="P991" s="195"/>
      <c r="Q991" s="195"/>
      <c r="R991" s="195"/>
      <c r="S991" s="195"/>
      <c r="T991" s="195"/>
      <c r="U991" s="10"/>
      <c r="V991" s="15"/>
      <c r="W991" s="15"/>
      <c r="X991" s="15"/>
      <c r="Y991" s="49"/>
      <c r="Z991" s="90"/>
    </row>
    <row r="992" spans="10:26" ht="114.75">
      <c r="J992" s="71" t="s">
        <v>1133</v>
      </c>
      <c r="K992" s="92" t="s">
        <v>1134</v>
      </c>
      <c r="L992" s="198"/>
      <c r="M992" s="195"/>
      <c r="N992" s="195"/>
      <c r="O992" s="195"/>
      <c r="P992" s="195"/>
      <c r="Q992" s="195"/>
      <c r="R992" s="195"/>
      <c r="S992" s="195"/>
      <c r="T992" s="195"/>
      <c r="U992" s="10"/>
      <c r="V992" s="15"/>
      <c r="W992" s="15"/>
      <c r="X992" s="15"/>
      <c r="Y992" s="49"/>
      <c r="Z992" s="90"/>
    </row>
    <row r="993" spans="10:26" ht="76.5">
      <c r="J993" s="71"/>
      <c r="K993" s="92" t="s">
        <v>196</v>
      </c>
      <c r="L993" s="198">
        <v>14358.8</v>
      </c>
      <c r="M993" s="195">
        <v>0</v>
      </c>
      <c r="N993" s="195">
        <v>0</v>
      </c>
      <c r="O993" s="195">
        <v>0</v>
      </c>
      <c r="P993" s="195">
        <v>0</v>
      </c>
      <c r="Q993" s="195">
        <v>0</v>
      </c>
      <c r="R993" s="195">
        <f>L993+N993+P993</f>
        <v>14358.8</v>
      </c>
      <c r="S993" s="195">
        <f>M993+O993+Q993</f>
        <v>0</v>
      </c>
      <c r="T993" s="195">
        <v>0</v>
      </c>
      <c r="U993" s="10" t="s">
        <v>515</v>
      </c>
      <c r="V993" s="15"/>
      <c r="W993" s="15"/>
      <c r="X993" s="15"/>
      <c r="Y993" s="49" t="s">
        <v>515</v>
      </c>
      <c r="Z993" s="90"/>
    </row>
    <row r="994" spans="10:26" ht="12.75">
      <c r="J994" s="71"/>
      <c r="K994" s="70"/>
      <c r="L994" s="198"/>
      <c r="M994" s="195"/>
      <c r="N994" s="195"/>
      <c r="O994" s="195"/>
      <c r="P994" s="195"/>
      <c r="Q994" s="195"/>
      <c r="R994" s="195"/>
      <c r="S994" s="195"/>
      <c r="T994" s="195"/>
      <c r="U994" s="10"/>
      <c r="V994" s="15"/>
      <c r="W994" s="15"/>
      <c r="X994" s="15"/>
      <c r="Y994" s="49"/>
      <c r="Z994" s="90"/>
    </row>
    <row r="995" spans="10:26" ht="114.75">
      <c r="J995" s="71" t="s">
        <v>1135</v>
      </c>
      <c r="K995" s="92" t="s">
        <v>1136</v>
      </c>
      <c r="L995" s="198"/>
      <c r="M995" s="195"/>
      <c r="N995" s="195"/>
      <c r="O995" s="195"/>
      <c r="P995" s="195"/>
      <c r="Q995" s="195"/>
      <c r="R995" s="195"/>
      <c r="S995" s="195"/>
      <c r="T995" s="195"/>
      <c r="U995" s="10"/>
      <c r="V995" s="15"/>
      <c r="W995" s="15"/>
      <c r="X995" s="15"/>
      <c r="Y995" s="49"/>
      <c r="Z995" s="90"/>
    </row>
    <row r="996" spans="10:26" ht="76.5">
      <c r="J996" s="71"/>
      <c r="K996" s="92" t="s">
        <v>196</v>
      </c>
      <c r="L996" s="198">
        <v>38326.7</v>
      </c>
      <c r="M996" s="195">
        <v>0</v>
      </c>
      <c r="N996" s="195">
        <v>0</v>
      </c>
      <c r="O996" s="195">
        <v>0</v>
      </c>
      <c r="P996" s="195">
        <v>0</v>
      </c>
      <c r="Q996" s="195">
        <v>0</v>
      </c>
      <c r="R996" s="195">
        <f>L996+N996+P996</f>
        <v>38326.7</v>
      </c>
      <c r="S996" s="195">
        <f>M996+O996+Q996</f>
        <v>0</v>
      </c>
      <c r="T996" s="195">
        <v>0</v>
      </c>
      <c r="U996" s="10" t="s">
        <v>515</v>
      </c>
      <c r="V996" s="15"/>
      <c r="W996" s="15"/>
      <c r="X996" s="15"/>
      <c r="Y996" s="49" t="s">
        <v>515</v>
      </c>
      <c r="Z996" s="90"/>
    </row>
    <row r="997" spans="10:26" ht="12.75">
      <c r="J997" s="71"/>
      <c r="K997" s="70"/>
      <c r="L997" s="198"/>
      <c r="M997" s="195"/>
      <c r="N997" s="195"/>
      <c r="O997" s="195"/>
      <c r="P997" s="195"/>
      <c r="Q997" s="195"/>
      <c r="R997" s="195"/>
      <c r="S997" s="195"/>
      <c r="T997" s="195"/>
      <c r="U997" s="10"/>
      <c r="V997" s="15"/>
      <c r="W997" s="15"/>
      <c r="X997" s="15"/>
      <c r="Y997" s="49"/>
      <c r="Z997" s="90"/>
    </row>
    <row r="998" spans="10:26" ht="89.25">
      <c r="J998" s="71" t="s">
        <v>1137</v>
      </c>
      <c r="K998" s="92" t="s">
        <v>1138</v>
      </c>
      <c r="L998" s="198"/>
      <c r="M998" s="195"/>
      <c r="N998" s="195"/>
      <c r="O998" s="195"/>
      <c r="P998" s="195"/>
      <c r="Q998" s="195"/>
      <c r="R998" s="195"/>
      <c r="S998" s="195"/>
      <c r="T998" s="195"/>
      <c r="U998" s="10"/>
      <c r="V998" s="15"/>
      <c r="W998" s="15"/>
      <c r="X998" s="15"/>
      <c r="Y998" s="49"/>
      <c r="Z998" s="90"/>
    </row>
    <row r="999" spans="10:26" ht="51">
      <c r="J999" s="71"/>
      <c r="K999" s="92" t="s">
        <v>196</v>
      </c>
      <c r="L999" s="198">
        <v>77769.2</v>
      </c>
      <c r="M999" s="195">
        <v>0</v>
      </c>
      <c r="N999" s="195">
        <v>0</v>
      </c>
      <c r="O999" s="195">
        <v>0</v>
      </c>
      <c r="P999" s="195">
        <v>0</v>
      </c>
      <c r="Q999" s="195">
        <v>0</v>
      </c>
      <c r="R999" s="195">
        <f>L999+N999+P999</f>
        <v>77769.2</v>
      </c>
      <c r="S999" s="195">
        <f>M999+O999+Q999</f>
        <v>0</v>
      </c>
      <c r="T999" s="195">
        <v>0</v>
      </c>
      <c r="U999" s="10" t="s">
        <v>475</v>
      </c>
      <c r="V999" s="15"/>
      <c r="W999" s="15"/>
      <c r="X999" s="15"/>
      <c r="Y999" s="49" t="s">
        <v>475</v>
      </c>
      <c r="Z999" s="90"/>
    </row>
    <row r="1000" spans="10:26" ht="12.75">
      <c r="J1000" s="71"/>
      <c r="K1000" s="70"/>
      <c r="L1000" s="198"/>
      <c r="M1000" s="195"/>
      <c r="N1000" s="195"/>
      <c r="O1000" s="195"/>
      <c r="P1000" s="195"/>
      <c r="Q1000" s="195"/>
      <c r="R1000" s="195"/>
      <c r="S1000" s="195"/>
      <c r="T1000" s="195"/>
      <c r="U1000" s="10"/>
      <c r="V1000" s="15"/>
      <c r="W1000" s="15"/>
      <c r="X1000" s="15"/>
      <c r="Y1000" s="49"/>
      <c r="Z1000" s="90"/>
    </row>
    <row r="1001" spans="10:26" ht="89.25">
      <c r="J1001" s="71" t="s">
        <v>1139</v>
      </c>
      <c r="K1001" s="92" t="s">
        <v>1140</v>
      </c>
      <c r="L1001" s="198"/>
      <c r="M1001" s="195"/>
      <c r="N1001" s="195"/>
      <c r="O1001" s="195"/>
      <c r="P1001" s="195"/>
      <c r="Q1001" s="195"/>
      <c r="R1001" s="195"/>
      <c r="S1001" s="195"/>
      <c r="T1001" s="195"/>
      <c r="U1001" s="10"/>
      <c r="V1001" s="15"/>
      <c r="W1001" s="15"/>
      <c r="X1001" s="15"/>
      <c r="Y1001" s="49"/>
      <c r="Z1001" s="90"/>
    </row>
    <row r="1002" spans="10:26" ht="51">
      <c r="J1002" s="71"/>
      <c r="K1002" s="92" t="s">
        <v>196</v>
      </c>
      <c r="L1002" s="198">
        <v>71805.3</v>
      </c>
      <c r="M1002" s="195">
        <v>0</v>
      </c>
      <c r="N1002" s="195">
        <v>0</v>
      </c>
      <c r="O1002" s="195">
        <v>0</v>
      </c>
      <c r="P1002" s="195">
        <v>0</v>
      </c>
      <c r="Q1002" s="195">
        <v>0</v>
      </c>
      <c r="R1002" s="195">
        <f>L1002+N1002+P1002</f>
        <v>71805.3</v>
      </c>
      <c r="S1002" s="195">
        <f>M1002+O1002+Q1002</f>
        <v>0</v>
      </c>
      <c r="T1002" s="195">
        <v>0</v>
      </c>
      <c r="U1002" s="10" t="s">
        <v>475</v>
      </c>
      <c r="V1002" s="15"/>
      <c r="W1002" s="15"/>
      <c r="X1002" s="15"/>
      <c r="Y1002" s="49" t="s">
        <v>475</v>
      </c>
      <c r="Z1002" s="90"/>
    </row>
    <row r="1003" spans="10:26" ht="12.75">
      <c r="J1003" s="71"/>
      <c r="K1003" s="70"/>
      <c r="L1003" s="198"/>
      <c r="M1003" s="195"/>
      <c r="N1003" s="195"/>
      <c r="O1003" s="195"/>
      <c r="P1003" s="195"/>
      <c r="Q1003" s="195"/>
      <c r="R1003" s="195"/>
      <c r="S1003" s="195"/>
      <c r="T1003" s="195"/>
      <c r="U1003" s="10"/>
      <c r="V1003" s="15"/>
      <c r="W1003" s="15"/>
      <c r="X1003" s="15"/>
      <c r="Y1003" s="49"/>
      <c r="Z1003" s="90"/>
    </row>
    <row r="1004" spans="10:26" ht="89.25">
      <c r="J1004" s="71" t="s">
        <v>1141</v>
      </c>
      <c r="K1004" s="92" t="s">
        <v>1142</v>
      </c>
      <c r="L1004" s="198"/>
      <c r="M1004" s="195"/>
      <c r="N1004" s="195"/>
      <c r="O1004" s="195"/>
      <c r="P1004" s="195"/>
      <c r="Q1004" s="195"/>
      <c r="R1004" s="195"/>
      <c r="S1004" s="195"/>
      <c r="T1004" s="195"/>
      <c r="U1004" s="10"/>
      <c r="V1004" s="15"/>
      <c r="W1004" s="15"/>
      <c r="X1004" s="15"/>
      <c r="Y1004" s="49"/>
      <c r="Z1004" s="90"/>
    </row>
    <row r="1005" spans="10:26" ht="51">
      <c r="J1005" s="71"/>
      <c r="K1005" s="92" t="s">
        <v>196</v>
      </c>
      <c r="L1005" s="198">
        <v>54489.9</v>
      </c>
      <c r="M1005" s="195">
        <v>0</v>
      </c>
      <c r="N1005" s="195">
        <v>0</v>
      </c>
      <c r="O1005" s="195">
        <v>0</v>
      </c>
      <c r="P1005" s="195">
        <v>0</v>
      </c>
      <c r="Q1005" s="195">
        <v>0</v>
      </c>
      <c r="R1005" s="195">
        <f>L1005+N1005+P1005</f>
        <v>54489.9</v>
      </c>
      <c r="S1005" s="195">
        <f>M1005+O1005+Q1005</f>
        <v>0</v>
      </c>
      <c r="T1005" s="195">
        <v>0</v>
      </c>
      <c r="U1005" s="10" t="s">
        <v>475</v>
      </c>
      <c r="V1005" s="15"/>
      <c r="W1005" s="15"/>
      <c r="X1005" s="15"/>
      <c r="Y1005" s="49" t="s">
        <v>475</v>
      </c>
      <c r="Z1005" s="90"/>
    </row>
    <row r="1006" spans="10:26" ht="12.75">
      <c r="J1006" s="71"/>
      <c r="K1006" s="70"/>
      <c r="L1006" s="198"/>
      <c r="M1006" s="195"/>
      <c r="N1006" s="195"/>
      <c r="O1006" s="195"/>
      <c r="P1006" s="195"/>
      <c r="Q1006" s="195"/>
      <c r="R1006" s="195"/>
      <c r="S1006" s="195"/>
      <c r="T1006" s="195"/>
      <c r="U1006" s="10"/>
      <c r="V1006" s="15"/>
      <c r="W1006" s="15"/>
      <c r="X1006" s="15"/>
      <c r="Y1006" s="49"/>
      <c r="Z1006" s="90"/>
    </row>
    <row r="1007" spans="10:26" ht="102">
      <c r="J1007" s="71" t="s">
        <v>1143</v>
      </c>
      <c r="K1007" s="92" t="s">
        <v>1144</v>
      </c>
      <c r="L1007" s="198"/>
      <c r="M1007" s="195"/>
      <c r="N1007" s="195"/>
      <c r="O1007" s="195"/>
      <c r="P1007" s="195"/>
      <c r="Q1007" s="195"/>
      <c r="R1007" s="195"/>
      <c r="S1007" s="195"/>
      <c r="T1007" s="195"/>
      <c r="U1007" s="10"/>
      <c r="V1007" s="15"/>
      <c r="W1007" s="15"/>
      <c r="X1007" s="15"/>
      <c r="Y1007" s="49"/>
      <c r="Z1007" s="90"/>
    </row>
    <row r="1008" spans="10:26" ht="178.5">
      <c r="J1008" s="71"/>
      <c r="K1008" s="92" t="s">
        <v>196</v>
      </c>
      <c r="L1008" s="198">
        <v>17264.6</v>
      </c>
      <c r="M1008" s="195">
        <v>6336.9</v>
      </c>
      <c r="N1008" s="195">
        <v>0</v>
      </c>
      <c r="O1008" s="195">
        <v>0</v>
      </c>
      <c r="P1008" s="195">
        <v>0</v>
      </c>
      <c r="Q1008" s="195">
        <v>0</v>
      </c>
      <c r="R1008" s="195">
        <f>L1008+N1008+P1008</f>
        <v>17264.6</v>
      </c>
      <c r="S1008" s="195">
        <f>M1008+O1008+Q1008</f>
        <v>6336.9</v>
      </c>
      <c r="T1008" s="195">
        <v>6336.9</v>
      </c>
      <c r="U1008" s="10" t="s">
        <v>1145</v>
      </c>
      <c r="V1008" s="15"/>
      <c r="W1008" s="15"/>
      <c r="X1008" s="15"/>
      <c r="Y1008" s="49" t="s">
        <v>1145</v>
      </c>
      <c r="Z1008" s="90"/>
    </row>
    <row r="1009" spans="10:26" ht="12.75">
      <c r="J1009" s="71"/>
      <c r="K1009" s="70"/>
      <c r="L1009" s="198"/>
      <c r="M1009" s="195"/>
      <c r="N1009" s="195"/>
      <c r="O1009" s="195"/>
      <c r="P1009" s="195"/>
      <c r="Q1009" s="195"/>
      <c r="R1009" s="195"/>
      <c r="S1009" s="195"/>
      <c r="T1009" s="195"/>
      <c r="U1009" s="10"/>
      <c r="V1009" s="15"/>
      <c r="W1009" s="15"/>
      <c r="X1009" s="15"/>
      <c r="Y1009" s="49"/>
      <c r="Z1009" s="90"/>
    </row>
    <row r="1010" spans="10:26" ht="89.25">
      <c r="J1010" s="71" t="s">
        <v>1146</v>
      </c>
      <c r="K1010" s="92" t="s">
        <v>1147</v>
      </c>
      <c r="L1010" s="198"/>
      <c r="M1010" s="195"/>
      <c r="N1010" s="195"/>
      <c r="O1010" s="195"/>
      <c r="P1010" s="195"/>
      <c r="Q1010" s="195"/>
      <c r="R1010" s="195"/>
      <c r="S1010" s="195"/>
      <c r="T1010" s="195"/>
      <c r="U1010" s="10"/>
      <c r="V1010" s="15"/>
      <c r="W1010" s="15"/>
      <c r="X1010" s="15"/>
      <c r="Y1010" s="49"/>
      <c r="Z1010" s="90"/>
    </row>
    <row r="1011" spans="10:26" ht="51">
      <c r="J1011" s="71"/>
      <c r="K1011" s="92" t="s">
        <v>196</v>
      </c>
      <c r="L1011" s="198">
        <v>48000</v>
      </c>
      <c r="M1011" s="195">
        <v>0</v>
      </c>
      <c r="N1011" s="195">
        <v>0</v>
      </c>
      <c r="O1011" s="195">
        <v>0</v>
      </c>
      <c r="P1011" s="195">
        <v>0</v>
      </c>
      <c r="Q1011" s="195">
        <v>0</v>
      </c>
      <c r="R1011" s="195">
        <f>L1011+N1011+P1011</f>
        <v>48000</v>
      </c>
      <c r="S1011" s="195">
        <f>M1011+O1011+Q1011</f>
        <v>0</v>
      </c>
      <c r="T1011" s="195">
        <v>0</v>
      </c>
      <c r="U1011" s="10" t="s">
        <v>475</v>
      </c>
      <c r="V1011" s="15"/>
      <c r="W1011" s="15"/>
      <c r="X1011" s="15"/>
      <c r="Y1011" s="49" t="s">
        <v>475</v>
      </c>
      <c r="Z1011" s="90"/>
    </row>
    <row r="1012" spans="10:26" ht="12.75">
      <c r="J1012" s="71"/>
      <c r="K1012" s="70"/>
      <c r="L1012" s="198"/>
      <c r="M1012" s="195"/>
      <c r="N1012" s="195"/>
      <c r="O1012" s="195"/>
      <c r="P1012" s="195"/>
      <c r="Q1012" s="195"/>
      <c r="R1012" s="195"/>
      <c r="S1012" s="195"/>
      <c r="T1012" s="195"/>
      <c r="U1012" s="10"/>
      <c r="V1012" s="15"/>
      <c r="W1012" s="15"/>
      <c r="X1012" s="15"/>
      <c r="Y1012" s="49"/>
      <c r="Z1012" s="90"/>
    </row>
    <row r="1013" spans="10:26" ht="63.75">
      <c r="J1013" s="71"/>
      <c r="K1013" s="92" t="s">
        <v>1024</v>
      </c>
      <c r="L1013" s="198"/>
      <c r="M1013" s="195"/>
      <c r="N1013" s="195"/>
      <c r="O1013" s="195"/>
      <c r="P1013" s="195"/>
      <c r="Q1013" s="195"/>
      <c r="R1013" s="195"/>
      <c r="S1013" s="195"/>
      <c r="T1013" s="195"/>
      <c r="U1013" s="10"/>
      <c r="V1013" s="15"/>
      <c r="W1013" s="15"/>
      <c r="X1013" s="15"/>
      <c r="Y1013" s="49"/>
      <c r="Z1013" s="90"/>
    </row>
    <row r="1014" spans="10:26" ht="63.75">
      <c r="J1014" s="71" t="s">
        <v>1148</v>
      </c>
      <c r="K1014" s="92" t="s">
        <v>1149</v>
      </c>
      <c r="L1014" s="198"/>
      <c r="M1014" s="195"/>
      <c r="N1014" s="195"/>
      <c r="O1014" s="195"/>
      <c r="P1014" s="195"/>
      <c r="Q1014" s="195"/>
      <c r="R1014" s="195"/>
      <c r="S1014" s="195"/>
      <c r="T1014" s="195"/>
      <c r="U1014" s="10"/>
      <c r="V1014" s="15"/>
      <c r="W1014" s="15"/>
      <c r="X1014" s="15"/>
      <c r="Y1014" s="49"/>
      <c r="Z1014" s="90"/>
    </row>
    <row r="1015" spans="10:26" ht="51">
      <c r="J1015" s="71"/>
      <c r="K1015" s="92" t="s">
        <v>199</v>
      </c>
      <c r="L1015" s="198">
        <v>3809.1</v>
      </c>
      <c r="M1015" s="195">
        <v>0</v>
      </c>
      <c r="N1015" s="195">
        <v>0</v>
      </c>
      <c r="O1015" s="195">
        <v>0</v>
      </c>
      <c r="P1015" s="195">
        <v>0</v>
      </c>
      <c r="Q1015" s="195">
        <v>0</v>
      </c>
      <c r="R1015" s="195">
        <f>L1015+N1015+P1015</f>
        <v>3809.1</v>
      </c>
      <c r="S1015" s="195">
        <f>M1015+O1015+Q1015</f>
        <v>0</v>
      </c>
      <c r="T1015" s="195">
        <v>0</v>
      </c>
      <c r="U1015" s="10" t="s">
        <v>1150</v>
      </c>
      <c r="V1015" s="15"/>
      <c r="W1015" s="15"/>
      <c r="X1015" s="15"/>
      <c r="Y1015" s="49" t="s">
        <v>1150</v>
      </c>
      <c r="Z1015" s="90"/>
    </row>
    <row r="1016" spans="10:26" ht="12.75">
      <c r="J1016" s="71"/>
      <c r="K1016" s="70"/>
      <c r="L1016" s="198"/>
      <c r="M1016" s="195"/>
      <c r="N1016" s="195"/>
      <c r="O1016" s="195"/>
      <c r="P1016" s="195"/>
      <c r="Q1016" s="195"/>
      <c r="R1016" s="195"/>
      <c r="S1016" s="195"/>
      <c r="T1016" s="195"/>
      <c r="U1016" s="10"/>
      <c r="V1016" s="15"/>
      <c r="W1016" s="15"/>
      <c r="X1016" s="15"/>
      <c r="Y1016" s="49"/>
      <c r="Z1016" s="90"/>
    </row>
    <row r="1017" spans="10:26" ht="76.5">
      <c r="J1017" s="71" t="s">
        <v>1151</v>
      </c>
      <c r="K1017" s="92" t="s">
        <v>1152</v>
      </c>
      <c r="L1017" s="198"/>
      <c r="M1017" s="195"/>
      <c r="N1017" s="195"/>
      <c r="O1017" s="195"/>
      <c r="P1017" s="195"/>
      <c r="Q1017" s="195"/>
      <c r="R1017" s="195"/>
      <c r="S1017" s="195"/>
      <c r="T1017" s="195"/>
      <c r="U1017" s="10"/>
      <c r="V1017" s="15"/>
      <c r="W1017" s="15"/>
      <c r="X1017" s="15"/>
      <c r="Y1017" s="49"/>
      <c r="Z1017" s="90"/>
    </row>
    <row r="1018" spans="10:26" ht="76.5">
      <c r="J1018" s="71"/>
      <c r="K1018" s="92" t="s">
        <v>199</v>
      </c>
      <c r="L1018" s="198">
        <v>480.4</v>
      </c>
      <c r="M1018" s="195">
        <v>0</v>
      </c>
      <c r="N1018" s="195">
        <v>0</v>
      </c>
      <c r="O1018" s="195">
        <v>0</v>
      </c>
      <c r="P1018" s="195">
        <v>0</v>
      </c>
      <c r="Q1018" s="195">
        <v>0</v>
      </c>
      <c r="R1018" s="195">
        <f>L1018+N1018+P1018</f>
        <v>480.4</v>
      </c>
      <c r="S1018" s="195">
        <f>M1018+O1018+Q1018</f>
        <v>0</v>
      </c>
      <c r="T1018" s="195">
        <v>0</v>
      </c>
      <c r="U1018" s="10" t="s">
        <v>1153</v>
      </c>
      <c r="V1018" s="15"/>
      <c r="W1018" s="15"/>
      <c r="X1018" s="15"/>
      <c r="Y1018" s="49" t="s">
        <v>1153</v>
      </c>
      <c r="Z1018" s="90"/>
    </row>
    <row r="1019" spans="10:26" ht="12.75">
      <c r="J1019" s="71"/>
      <c r="K1019" s="70"/>
      <c r="L1019" s="198"/>
      <c r="M1019" s="195"/>
      <c r="N1019" s="195"/>
      <c r="O1019" s="195"/>
      <c r="P1019" s="195"/>
      <c r="Q1019" s="195"/>
      <c r="R1019" s="195"/>
      <c r="S1019" s="195"/>
      <c r="T1019" s="195"/>
      <c r="U1019" s="10"/>
      <c r="V1019" s="15"/>
      <c r="W1019" s="15"/>
      <c r="X1019" s="15"/>
      <c r="Y1019" s="49"/>
      <c r="Z1019" s="90"/>
    </row>
    <row r="1020" spans="10:26" ht="63.75">
      <c r="J1020" s="71" t="s">
        <v>1154</v>
      </c>
      <c r="K1020" s="92" t="s">
        <v>1155</v>
      </c>
      <c r="L1020" s="198"/>
      <c r="M1020" s="195"/>
      <c r="N1020" s="195"/>
      <c r="O1020" s="195"/>
      <c r="P1020" s="195"/>
      <c r="Q1020" s="195"/>
      <c r="R1020" s="195"/>
      <c r="S1020" s="195"/>
      <c r="T1020" s="195"/>
      <c r="U1020" s="10"/>
      <c r="V1020" s="15"/>
      <c r="W1020" s="15"/>
      <c r="X1020" s="15"/>
      <c r="Y1020" s="49"/>
      <c r="Z1020" s="90"/>
    </row>
    <row r="1021" spans="10:26" ht="127.5">
      <c r="J1021" s="71"/>
      <c r="K1021" s="92" t="s">
        <v>199</v>
      </c>
      <c r="L1021" s="198">
        <v>390.5</v>
      </c>
      <c r="M1021" s="195">
        <v>0</v>
      </c>
      <c r="N1021" s="195">
        <v>0</v>
      </c>
      <c r="O1021" s="195">
        <v>0</v>
      </c>
      <c r="P1021" s="195">
        <v>0</v>
      </c>
      <c r="Q1021" s="195">
        <v>0</v>
      </c>
      <c r="R1021" s="195">
        <f>L1021+N1021+P1021</f>
        <v>390.5</v>
      </c>
      <c r="S1021" s="195">
        <f>M1021+O1021+Q1021</f>
        <v>0</v>
      </c>
      <c r="T1021" s="195">
        <v>0</v>
      </c>
      <c r="U1021" s="10" t="s">
        <v>1156</v>
      </c>
      <c r="V1021" s="15"/>
      <c r="W1021" s="15"/>
      <c r="X1021" s="15"/>
      <c r="Y1021" s="49" t="s">
        <v>1156</v>
      </c>
      <c r="Z1021" s="90"/>
    </row>
    <row r="1022" spans="10:26" ht="12.75">
      <c r="J1022" s="71"/>
      <c r="K1022" s="70"/>
      <c r="L1022" s="198"/>
      <c r="M1022" s="195"/>
      <c r="N1022" s="195"/>
      <c r="O1022" s="195"/>
      <c r="P1022" s="195"/>
      <c r="Q1022" s="195"/>
      <c r="R1022" s="195"/>
      <c r="S1022" s="195"/>
      <c r="T1022" s="195"/>
      <c r="U1022" s="10"/>
      <c r="V1022" s="15"/>
      <c r="W1022" s="15"/>
      <c r="X1022" s="15"/>
      <c r="Y1022" s="49"/>
      <c r="Z1022" s="90"/>
    </row>
    <row r="1023" spans="10:26" ht="165.75">
      <c r="J1023" s="71" t="s">
        <v>1157</v>
      </c>
      <c r="K1023" s="92" t="s">
        <v>1158</v>
      </c>
      <c r="L1023" s="198"/>
      <c r="M1023" s="195"/>
      <c r="N1023" s="195"/>
      <c r="O1023" s="195"/>
      <c r="P1023" s="195"/>
      <c r="Q1023" s="195"/>
      <c r="R1023" s="195"/>
      <c r="S1023" s="195"/>
      <c r="T1023" s="195"/>
      <c r="U1023" s="10"/>
      <c r="V1023" s="15"/>
      <c r="W1023" s="15"/>
      <c r="X1023" s="15"/>
      <c r="Y1023" s="49"/>
      <c r="Z1023" s="90"/>
    </row>
    <row r="1024" spans="10:26" ht="25.5">
      <c r="J1024" s="71"/>
      <c r="K1024" s="92" t="s">
        <v>199</v>
      </c>
      <c r="L1024" s="198">
        <v>422.5</v>
      </c>
      <c r="M1024" s="195">
        <v>0</v>
      </c>
      <c r="N1024" s="195">
        <v>0</v>
      </c>
      <c r="O1024" s="195">
        <v>0</v>
      </c>
      <c r="P1024" s="195">
        <v>0</v>
      </c>
      <c r="Q1024" s="195">
        <v>0</v>
      </c>
      <c r="R1024" s="195">
        <f>L1024+N1024+P1024</f>
        <v>422.5</v>
      </c>
      <c r="S1024" s="195">
        <f>M1024+O1024+Q1024</f>
        <v>0</v>
      </c>
      <c r="T1024" s="195">
        <v>0</v>
      </c>
      <c r="U1024" s="10" t="s">
        <v>1159</v>
      </c>
      <c r="V1024" s="15"/>
      <c r="W1024" s="15"/>
      <c r="X1024" s="15"/>
      <c r="Y1024" s="49" t="s">
        <v>1159</v>
      </c>
      <c r="Z1024" s="90"/>
    </row>
    <row r="1025" spans="10:26" ht="12.75">
      <c r="J1025" s="71"/>
      <c r="K1025" s="70"/>
      <c r="L1025" s="198"/>
      <c r="M1025" s="195"/>
      <c r="N1025" s="195"/>
      <c r="O1025" s="195"/>
      <c r="P1025" s="195"/>
      <c r="Q1025" s="195"/>
      <c r="R1025" s="195"/>
      <c r="S1025" s="195"/>
      <c r="T1025" s="195"/>
      <c r="U1025" s="10"/>
      <c r="V1025" s="15"/>
      <c r="W1025" s="15"/>
      <c r="X1025" s="15"/>
      <c r="Y1025" s="49"/>
      <c r="Z1025" s="90"/>
    </row>
    <row r="1026" spans="10:26" ht="63.75">
      <c r="J1026" s="71"/>
      <c r="K1026" s="92" t="s">
        <v>469</v>
      </c>
      <c r="L1026" s="198"/>
      <c r="M1026" s="195"/>
      <c r="N1026" s="195"/>
      <c r="O1026" s="195"/>
      <c r="P1026" s="195"/>
      <c r="Q1026" s="195"/>
      <c r="R1026" s="195"/>
      <c r="S1026" s="195"/>
      <c r="T1026" s="195"/>
      <c r="U1026" s="10"/>
      <c r="V1026" s="15"/>
      <c r="W1026" s="15"/>
      <c r="X1026" s="15"/>
      <c r="Y1026" s="49"/>
      <c r="Z1026" s="90"/>
    </row>
    <row r="1027" spans="10:26" ht="76.5">
      <c r="J1027" s="71" t="s">
        <v>1160</v>
      </c>
      <c r="K1027" s="92" t="s">
        <v>1161</v>
      </c>
      <c r="L1027" s="198"/>
      <c r="M1027" s="195"/>
      <c r="N1027" s="195"/>
      <c r="O1027" s="195"/>
      <c r="P1027" s="195"/>
      <c r="Q1027" s="195"/>
      <c r="R1027" s="195"/>
      <c r="S1027" s="195"/>
      <c r="T1027" s="195"/>
      <c r="U1027" s="10"/>
      <c r="V1027" s="15"/>
      <c r="W1027" s="15"/>
      <c r="X1027" s="15"/>
      <c r="Y1027" s="49"/>
      <c r="Z1027" s="90"/>
    </row>
    <row r="1028" spans="10:26" ht="204">
      <c r="J1028" s="71"/>
      <c r="K1028" s="92" t="s">
        <v>196</v>
      </c>
      <c r="L1028" s="198">
        <v>66568.4</v>
      </c>
      <c r="M1028" s="195">
        <v>36807.2</v>
      </c>
      <c r="N1028" s="195">
        <v>0</v>
      </c>
      <c r="O1028" s="195">
        <v>0</v>
      </c>
      <c r="P1028" s="195">
        <v>0</v>
      </c>
      <c r="Q1028" s="195">
        <v>0</v>
      </c>
      <c r="R1028" s="195">
        <f>L1028+N1028+P1028</f>
        <v>66568.4</v>
      </c>
      <c r="S1028" s="195">
        <f>M1028+O1028+Q1028</f>
        <v>36807.2</v>
      </c>
      <c r="T1028" s="195">
        <v>36807.2</v>
      </c>
      <c r="U1028" s="10" t="s">
        <v>1162</v>
      </c>
      <c r="V1028" s="15"/>
      <c r="W1028" s="15"/>
      <c r="X1028" s="15"/>
      <c r="Y1028" s="49" t="s">
        <v>1162</v>
      </c>
      <c r="Z1028" s="90"/>
    </row>
    <row r="1029" spans="10:26" ht="12.75">
      <c r="J1029" s="71"/>
      <c r="K1029" s="70"/>
      <c r="L1029" s="198"/>
      <c r="M1029" s="195"/>
      <c r="N1029" s="195"/>
      <c r="O1029" s="195"/>
      <c r="P1029" s="195"/>
      <c r="Q1029" s="195"/>
      <c r="R1029" s="195"/>
      <c r="S1029" s="195"/>
      <c r="T1029" s="195"/>
      <c r="U1029" s="10"/>
      <c r="V1029" s="15"/>
      <c r="W1029" s="15"/>
      <c r="X1029" s="15"/>
      <c r="Y1029" s="49"/>
      <c r="Z1029" s="90"/>
    </row>
    <row r="1030" spans="10:26" ht="153">
      <c r="J1030" s="71" t="s">
        <v>1163</v>
      </c>
      <c r="K1030" s="92" t="s">
        <v>1164</v>
      </c>
      <c r="L1030" s="198"/>
      <c r="M1030" s="195"/>
      <c r="N1030" s="195"/>
      <c r="O1030" s="195"/>
      <c r="P1030" s="195"/>
      <c r="Q1030" s="195"/>
      <c r="R1030" s="195"/>
      <c r="S1030" s="195"/>
      <c r="T1030" s="195"/>
      <c r="U1030" s="10"/>
      <c r="V1030" s="15"/>
      <c r="W1030" s="15"/>
      <c r="X1030" s="15"/>
      <c r="Y1030" s="49"/>
      <c r="Z1030" s="90"/>
    </row>
    <row r="1031" spans="10:26" ht="216.75">
      <c r="J1031" s="71"/>
      <c r="K1031" s="92" t="s">
        <v>196</v>
      </c>
      <c r="L1031" s="198">
        <v>73506.8</v>
      </c>
      <c r="M1031" s="195">
        <v>1330.7</v>
      </c>
      <c r="N1031" s="195">
        <v>0</v>
      </c>
      <c r="O1031" s="195">
        <v>0</v>
      </c>
      <c r="P1031" s="195">
        <v>0</v>
      </c>
      <c r="Q1031" s="195">
        <v>0</v>
      </c>
      <c r="R1031" s="195">
        <f>L1031+N1031+P1031</f>
        <v>73506.8</v>
      </c>
      <c r="S1031" s="195">
        <f>M1031+O1031+Q1031</f>
        <v>1330.7</v>
      </c>
      <c r="T1031" s="195">
        <v>1330.7</v>
      </c>
      <c r="U1031" s="10" t="s">
        <v>1165</v>
      </c>
      <c r="V1031" s="15"/>
      <c r="W1031" s="15"/>
      <c r="X1031" s="15"/>
      <c r="Y1031" s="49" t="s">
        <v>1165</v>
      </c>
      <c r="Z1031" s="90"/>
    </row>
    <row r="1032" spans="10:26" ht="12.75">
      <c r="J1032" s="71"/>
      <c r="K1032" s="70"/>
      <c r="L1032" s="198"/>
      <c r="M1032" s="195"/>
      <c r="N1032" s="195"/>
      <c r="O1032" s="195"/>
      <c r="P1032" s="195"/>
      <c r="Q1032" s="195"/>
      <c r="R1032" s="195"/>
      <c r="S1032" s="195"/>
      <c r="T1032" s="195"/>
      <c r="U1032" s="10"/>
      <c r="V1032" s="15"/>
      <c r="W1032" s="15"/>
      <c r="X1032" s="15"/>
      <c r="Y1032" s="49"/>
      <c r="Z1032" s="90"/>
    </row>
    <row r="1033" spans="10:26" ht="153">
      <c r="J1033" s="71" t="s">
        <v>1166</v>
      </c>
      <c r="K1033" s="92" t="s">
        <v>1167</v>
      </c>
      <c r="L1033" s="198"/>
      <c r="M1033" s="195"/>
      <c r="N1033" s="195"/>
      <c r="O1033" s="195"/>
      <c r="P1033" s="195"/>
      <c r="Q1033" s="195"/>
      <c r="R1033" s="195"/>
      <c r="S1033" s="195"/>
      <c r="T1033" s="195"/>
      <c r="U1033" s="10"/>
      <c r="V1033" s="15"/>
      <c r="W1033" s="15"/>
      <c r="X1033" s="15"/>
      <c r="Y1033" s="49"/>
      <c r="Z1033" s="90"/>
    </row>
    <row r="1034" spans="10:26" ht="216.75">
      <c r="J1034" s="71"/>
      <c r="K1034" s="92" t="s">
        <v>196</v>
      </c>
      <c r="L1034" s="198">
        <v>72555.2</v>
      </c>
      <c r="M1034" s="195">
        <v>19876</v>
      </c>
      <c r="N1034" s="195">
        <v>0</v>
      </c>
      <c r="O1034" s="195">
        <v>0</v>
      </c>
      <c r="P1034" s="195">
        <v>0</v>
      </c>
      <c r="Q1034" s="195">
        <v>0</v>
      </c>
      <c r="R1034" s="195">
        <f>L1034+N1034+P1034</f>
        <v>72555.2</v>
      </c>
      <c r="S1034" s="195">
        <f>M1034+O1034+Q1034</f>
        <v>19876</v>
      </c>
      <c r="T1034" s="195">
        <v>19876</v>
      </c>
      <c r="U1034" s="10" t="s">
        <v>1168</v>
      </c>
      <c r="V1034" s="15"/>
      <c r="W1034" s="15"/>
      <c r="X1034" s="15"/>
      <c r="Y1034" s="49" t="s">
        <v>1168</v>
      </c>
      <c r="Z1034" s="90"/>
    </row>
    <row r="1035" spans="10:26" ht="12.75">
      <c r="J1035" s="71"/>
      <c r="K1035" s="70"/>
      <c r="L1035" s="198"/>
      <c r="M1035" s="195"/>
      <c r="N1035" s="195"/>
      <c r="O1035" s="195"/>
      <c r="P1035" s="195"/>
      <c r="Q1035" s="195"/>
      <c r="R1035" s="195"/>
      <c r="S1035" s="195"/>
      <c r="T1035" s="195"/>
      <c r="U1035" s="10"/>
      <c r="V1035" s="15"/>
      <c r="W1035" s="15"/>
      <c r="X1035" s="15"/>
      <c r="Y1035" s="49"/>
      <c r="Z1035" s="90"/>
    </row>
    <row r="1036" spans="10:26" ht="127.5">
      <c r="J1036" s="71" t="s">
        <v>1169</v>
      </c>
      <c r="K1036" s="92" t="s">
        <v>1170</v>
      </c>
      <c r="L1036" s="198"/>
      <c r="M1036" s="195"/>
      <c r="N1036" s="195"/>
      <c r="O1036" s="195"/>
      <c r="P1036" s="195"/>
      <c r="Q1036" s="195"/>
      <c r="R1036" s="195"/>
      <c r="S1036" s="195"/>
      <c r="T1036" s="195"/>
      <c r="U1036" s="10"/>
      <c r="V1036" s="15"/>
      <c r="W1036" s="15"/>
      <c r="X1036" s="15"/>
      <c r="Y1036" s="49"/>
      <c r="Z1036" s="90"/>
    </row>
    <row r="1037" spans="10:26" ht="216.75">
      <c r="J1037" s="71"/>
      <c r="K1037" s="92" t="s">
        <v>196</v>
      </c>
      <c r="L1037" s="198">
        <v>51446.6</v>
      </c>
      <c r="M1037" s="195">
        <v>6246.1</v>
      </c>
      <c r="N1037" s="195">
        <v>0</v>
      </c>
      <c r="O1037" s="195">
        <v>0</v>
      </c>
      <c r="P1037" s="195">
        <v>0</v>
      </c>
      <c r="Q1037" s="195">
        <v>0</v>
      </c>
      <c r="R1037" s="195">
        <f>L1037+N1037+P1037</f>
        <v>51446.6</v>
      </c>
      <c r="S1037" s="195">
        <f>M1037+O1037+Q1037</f>
        <v>6246.1</v>
      </c>
      <c r="T1037" s="195">
        <v>6246.1</v>
      </c>
      <c r="U1037" s="10" t="s">
        <v>1171</v>
      </c>
      <c r="V1037" s="15"/>
      <c r="W1037" s="15"/>
      <c r="X1037" s="15"/>
      <c r="Y1037" s="49" t="s">
        <v>1171</v>
      </c>
      <c r="Z1037" s="90"/>
    </row>
    <row r="1038" spans="10:26" ht="12.75">
      <c r="J1038" s="71"/>
      <c r="K1038" s="70"/>
      <c r="L1038" s="198"/>
      <c r="M1038" s="195"/>
      <c r="N1038" s="195"/>
      <c r="O1038" s="195"/>
      <c r="P1038" s="195"/>
      <c r="Q1038" s="195"/>
      <c r="R1038" s="195"/>
      <c r="S1038" s="195"/>
      <c r="T1038" s="195"/>
      <c r="U1038" s="10"/>
      <c r="V1038" s="15"/>
      <c r="W1038" s="15"/>
      <c r="X1038" s="15"/>
      <c r="Y1038" s="49"/>
      <c r="Z1038" s="90"/>
    </row>
    <row r="1039" spans="10:26" ht="76.5">
      <c r="J1039" s="71" t="s">
        <v>1172</v>
      </c>
      <c r="K1039" s="92" t="s">
        <v>1173</v>
      </c>
      <c r="L1039" s="198"/>
      <c r="M1039" s="195"/>
      <c r="N1039" s="195"/>
      <c r="O1039" s="195"/>
      <c r="P1039" s="195"/>
      <c r="Q1039" s="195"/>
      <c r="R1039" s="195"/>
      <c r="S1039" s="195"/>
      <c r="T1039" s="195"/>
      <c r="U1039" s="10"/>
      <c r="V1039" s="15"/>
      <c r="W1039" s="15"/>
      <c r="X1039" s="15"/>
      <c r="Y1039" s="49"/>
      <c r="Z1039" s="90"/>
    </row>
    <row r="1040" spans="10:26" ht="84.75" customHeight="1">
      <c r="J1040" s="71"/>
      <c r="K1040" s="92" t="s">
        <v>199</v>
      </c>
      <c r="L1040" s="198">
        <v>1131.4</v>
      </c>
      <c r="M1040" s="195">
        <v>0</v>
      </c>
      <c r="N1040" s="195">
        <v>0</v>
      </c>
      <c r="O1040" s="195">
        <v>0</v>
      </c>
      <c r="P1040" s="195">
        <v>0</v>
      </c>
      <c r="Q1040" s="195">
        <v>0</v>
      </c>
      <c r="R1040" s="195">
        <f>L1040+N1040+P1040</f>
        <v>1131.4</v>
      </c>
      <c r="S1040" s="195">
        <f>M1040+O1040+Q1040</f>
        <v>0</v>
      </c>
      <c r="T1040" s="195">
        <v>0</v>
      </c>
      <c r="U1040" s="10" t="s">
        <v>1174</v>
      </c>
      <c r="V1040" s="15"/>
      <c r="W1040" s="15"/>
      <c r="X1040" s="15"/>
      <c r="Y1040" s="49" t="s">
        <v>1174</v>
      </c>
      <c r="Z1040" s="90"/>
    </row>
    <row r="1041" spans="10:26" ht="12.75">
      <c r="J1041" s="71"/>
      <c r="K1041" s="70"/>
      <c r="L1041" s="198"/>
      <c r="M1041" s="195"/>
      <c r="N1041" s="195"/>
      <c r="O1041" s="195"/>
      <c r="P1041" s="195"/>
      <c r="Q1041" s="195"/>
      <c r="R1041" s="195"/>
      <c r="S1041" s="195"/>
      <c r="T1041" s="195"/>
      <c r="U1041" s="10"/>
      <c r="V1041" s="15"/>
      <c r="W1041" s="15"/>
      <c r="X1041" s="15"/>
      <c r="Y1041" s="49"/>
      <c r="Z1041" s="90"/>
    </row>
    <row r="1042" spans="10:26" ht="76.5">
      <c r="J1042" s="71" t="s">
        <v>1175</v>
      </c>
      <c r="K1042" s="92" t="s">
        <v>1176</v>
      </c>
      <c r="L1042" s="198"/>
      <c r="M1042" s="195"/>
      <c r="N1042" s="195"/>
      <c r="O1042" s="195"/>
      <c r="P1042" s="195"/>
      <c r="Q1042" s="195"/>
      <c r="R1042" s="195"/>
      <c r="S1042" s="195"/>
      <c r="T1042" s="195"/>
      <c r="U1042" s="10"/>
      <c r="V1042" s="15"/>
      <c r="W1042" s="15"/>
      <c r="X1042" s="15"/>
      <c r="Y1042" s="49"/>
      <c r="Z1042" s="90"/>
    </row>
    <row r="1043" spans="10:26" ht="90.75" customHeight="1">
      <c r="J1043" s="71"/>
      <c r="K1043" s="92" t="s">
        <v>199</v>
      </c>
      <c r="L1043" s="198">
        <v>227.6</v>
      </c>
      <c r="M1043" s="195">
        <v>0</v>
      </c>
      <c r="N1043" s="195">
        <v>0</v>
      </c>
      <c r="O1043" s="195">
        <v>0</v>
      </c>
      <c r="P1043" s="195">
        <v>0</v>
      </c>
      <c r="Q1043" s="195">
        <v>0</v>
      </c>
      <c r="R1043" s="195">
        <f>L1043+N1043+P1043</f>
        <v>227.6</v>
      </c>
      <c r="S1043" s="195">
        <f>M1043+O1043+Q1043</f>
        <v>0</v>
      </c>
      <c r="T1043" s="195">
        <v>0</v>
      </c>
      <c r="U1043" s="10" t="s">
        <v>1177</v>
      </c>
      <c r="V1043" s="15"/>
      <c r="W1043" s="15"/>
      <c r="X1043" s="15"/>
      <c r="Y1043" s="49" t="s">
        <v>1177</v>
      </c>
      <c r="Z1043" s="90"/>
    </row>
    <row r="1044" spans="10:26" ht="12.75">
      <c r="J1044" s="71"/>
      <c r="K1044" s="70"/>
      <c r="L1044" s="198"/>
      <c r="M1044" s="195"/>
      <c r="N1044" s="195"/>
      <c r="O1044" s="195"/>
      <c r="P1044" s="195"/>
      <c r="Q1044" s="195"/>
      <c r="R1044" s="195"/>
      <c r="S1044" s="195"/>
      <c r="T1044" s="195"/>
      <c r="U1044" s="10"/>
      <c r="V1044" s="15"/>
      <c r="W1044" s="15"/>
      <c r="X1044" s="15"/>
      <c r="Y1044" s="49"/>
      <c r="Z1044" s="90"/>
    </row>
    <row r="1045" spans="10:26" ht="140.25">
      <c r="J1045" s="71" t="s">
        <v>1178</v>
      </c>
      <c r="K1045" s="92" t="s">
        <v>1179</v>
      </c>
      <c r="L1045" s="198"/>
      <c r="M1045" s="195"/>
      <c r="N1045" s="195"/>
      <c r="O1045" s="195"/>
      <c r="P1045" s="195"/>
      <c r="Q1045" s="195"/>
      <c r="R1045" s="195"/>
      <c r="S1045" s="195"/>
      <c r="T1045" s="195"/>
      <c r="U1045" s="10"/>
      <c r="V1045" s="15"/>
      <c r="W1045" s="15"/>
      <c r="X1045" s="15"/>
      <c r="Y1045" s="49"/>
      <c r="Z1045" s="90"/>
    </row>
    <row r="1046" spans="10:26" ht="76.5" customHeight="1">
      <c r="J1046" s="71"/>
      <c r="K1046" s="92" t="s">
        <v>199</v>
      </c>
      <c r="L1046" s="198">
        <v>1484.6</v>
      </c>
      <c r="M1046" s="195">
        <v>0</v>
      </c>
      <c r="N1046" s="195">
        <v>0</v>
      </c>
      <c r="O1046" s="195">
        <v>0</v>
      </c>
      <c r="P1046" s="195">
        <v>0</v>
      </c>
      <c r="Q1046" s="195">
        <v>0</v>
      </c>
      <c r="R1046" s="195">
        <f>L1046+N1046+P1046</f>
        <v>1484.6</v>
      </c>
      <c r="S1046" s="195">
        <f>M1046+O1046+Q1046</f>
        <v>0</v>
      </c>
      <c r="T1046" s="195">
        <v>0</v>
      </c>
      <c r="U1046" s="10" t="s">
        <v>1180</v>
      </c>
      <c r="V1046" s="15"/>
      <c r="W1046" s="15"/>
      <c r="X1046" s="15"/>
      <c r="Y1046" s="49" t="s">
        <v>1180</v>
      </c>
      <c r="Z1046" s="90"/>
    </row>
    <row r="1047" spans="10:26" ht="12.75">
      <c r="J1047" s="71"/>
      <c r="K1047" s="70"/>
      <c r="L1047" s="198"/>
      <c r="M1047" s="195"/>
      <c r="N1047" s="195"/>
      <c r="O1047" s="195"/>
      <c r="P1047" s="195"/>
      <c r="Q1047" s="195"/>
      <c r="R1047" s="195"/>
      <c r="S1047" s="195"/>
      <c r="T1047" s="195"/>
      <c r="U1047" s="10"/>
      <c r="V1047" s="15"/>
      <c r="W1047" s="15"/>
      <c r="X1047" s="15"/>
      <c r="Y1047" s="49"/>
      <c r="Z1047" s="90"/>
    </row>
    <row r="1048" spans="10:26" ht="63.75">
      <c r="J1048" s="71" t="s">
        <v>1181</v>
      </c>
      <c r="K1048" s="92" t="s">
        <v>1182</v>
      </c>
      <c r="L1048" s="198"/>
      <c r="M1048" s="195"/>
      <c r="N1048" s="195"/>
      <c r="O1048" s="195"/>
      <c r="P1048" s="195"/>
      <c r="Q1048" s="195"/>
      <c r="R1048" s="195"/>
      <c r="S1048" s="195"/>
      <c r="T1048" s="195"/>
      <c r="U1048" s="10"/>
      <c r="V1048" s="15"/>
      <c r="W1048" s="15"/>
      <c r="X1048" s="15"/>
      <c r="Y1048" s="49"/>
      <c r="Z1048" s="90"/>
    </row>
    <row r="1049" spans="10:26" ht="59.25" customHeight="1">
      <c r="J1049" s="71"/>
      <c r="K1049" s="92" t="s">
        <v>199</v>
      </c>
      <c r="L1049" s="198">
        <v>378.6</v>
      </c>
      <c r="M1049" s="195">
        <v>0</v>
      </c>
      <c r="N1049" s="195">
        <v>0</v>
      </c>
      <c r="O1049" s="195">
        <v>0</v>
      </c>
      <c r="P1049" s="195">
        <v>0</v>
      </c>
      <c r="Q1049" s="195">
        <v>0</v>
      </c>
      <c r="R1049" s="195">
        <f>L1049+N1049+P1049</f>
        <v>378.6</v>
      </c>
      <c r="S1049" s="195">
        <f>M1049+O1049+Q1049</f>
        <v>0</v>
      </c>
      <c r="T1049" s="195">
        <v>0</v>
      </c>
      <c r="U1049" s="10" t="s">
        <v>1183</v>
      </c>
      <c r="V1049" s="15"/>
      <c r="W1049" s="15"/>
      <c r="X1049" s="15"/>
      <c r="Y1049" s="49" t="s">
        <v>1183</v>
      </c>
      <c r="Z1049" s="90"/>
    </row>
    <row r="1050" spans="10:26" ht="12.75">
      <c r="J1050" s="71"/>
      <c r="K1050" s="70"/>
      <c r="L1050" s="198"/>
      <c r="M1050" s="195"/>
      <c r="N1050" s="195"/>
      <c r="O1050" s="195"/>
      <c r="P1050" s="195"/>
      <c r="Q1050" s="195"/>
      <c r="R1050" s="195"/>
      <c r="S1050" s="195"/>
      <c r="T1050" s="195"/>
      <c r="U1050" s="10"/>
      <c r="V1050" s="15"/>
      <c r="W1050" s="15"/>
      <c r="X1050" s="15"/>
      <c r="Y1050" s="49"/>
      <c r="Z1050" s="90"/>
    </row>
    <row r="1051" spans="10:26" ht="63.75">
      <c r="J1051" s="71" t="s">
        <v>1184</v>
      </c>
      <c r="K1051" s="92" t="s">
        <v>1185</v>
      </c>
      <c r="L1051" s="198"/>
      <c r="M1051" s="195"/>
      <c r="N1051" s="195"/>
      <c r="O1051" s="195"/>
      <c r="P1051" s="195"/>
      <c r="Q1051" s="195"/>
      <c r="R1051" s="195"/>
      <c r="S1051" s="195"/>
      <c r="T1051" s="195"/>
      <c r="U1051" s="10"/>
      <c r="V1051" s="15"/>
      <c r="W1051" s="15"/>
      <c r="X1051" s="15"/>
      <c r="Y1051" s="49"/>
      <c r="Z1051" s="90"/>
    </row>
    <row r="1052" spans="10:26" ht="67.5" customHeight="1">
      <c r="J1052" s="71"/>
      <c r="K1052" s="92" t="s">
        <v>199</v>
      </c>
      <c r="L1052" s="198">
        <v>228.9</v>
      </c>
      <c r="M1052" s="195">
        <v>0</v>
      </c>
      <c r="N1052" s="195">
        <v>0</v>
      </c>
      <c r="O1052" s="195">
        <v>0</v>
      </c>
      <c r="P1052" s="195">
        <v>0</v>
      </c>
      <c r="Q1052" s="195">
        <v>0</v>
      </c>
      <c r="R1052" s="195">
        <f>L1052+N1052+P1052</f>
        <v>228.9</v>
      </c>
      <c r="S1052" s="195">
        <f>M1052+O1052+Q1052</f>
        <v>0</v>
      </c>
      <c r="T1052" s="195">
        <v>0</v>
      </c>
      <c r="U1052" s="10" t="s">
        <v>1186</v>
      </c>
      <c r="V1052" s="15"/>
      <c r="W1052" s="15"/>
      <c r="X1052" s="15"/>
      <c r="Y1052" s="49" t="s">
        <v>1186</v>
      </c>
      <c r="Z1052" s="90"/>
    </row>
    <row r="1053" spans="10:26" ht="12.75">
      <c r="J1053" s="71"/>
      <c r="K1053" s="70"/>
      <c r="L1053" s="198"/>
      <c r="M1053" s="195"/>
      <c r="N1053" s="195"/>
      <c r="O1053" s="195"/>
      <c r="P1053" s="195"/>
      <c r="Q1053" s="195"/>
      <c r="R1053" s="195"/>
      <c r="S1053" s="195"/>
      <c r="T1053" s="195"/>
      <c r="U1053" s="10"/>
      <c r="V1053" s="15"/>
      <c r="W1053" s="15"/>
      <c r="X1053" s="15"/>
      <c r="Y1053" s="49"/>
      <c r="Z1053" s="90"/>
    </row>
    <row r="1054" spans="10:26" ht="38.25">
      <c r="J1054" s="71"/>
      <c r="K1054" s="92" t="s">
        <v>1187</v>
      </c>
      <c r="L1054" s="198">
        <f>SUM(L1055:L1058)</f>
        <v>1015700</v>
      </c>
      <c r="M1054" s="198">
        <f aca="true" t="shared" si="45" ref="M1054:T1054">SUM(M1055:M1058)</f>
        <v>10341.3</v>
      </c>
      <c r="N1054" s="198">
        <f t="shared" si="45"/>
        <v>0</v>
      </c>
      <c r="O1054" s="198">
        <f t="shared" si="45"/>
        <v>0</v>
      </c>
      <c r="P1054" s="198">
        <f t="shared" si="45"/>
        <v>0</v>
      </c>
      <c r="Q1054" s="198">
        <f t="shared" si="45"/>
        <v>0</v>
      </c>
      <c r="R1054" s="198">
        <f t="shared" si="45"/>
        <v>1015700</v>
      </c>
      <c r="S1054" s="198">
        <f t="shared" si="45"/>
        <v>10341.3</v>
      </c>
      <c r="T1054" s="198">
        <f t="shared" si="45"/>
        <v>10341.3</v>
      </c>
      <c r="U1054" s="10"/>
      <c r="V1054" s="15"/>
      <c r="W1054" s="15"/>
      <c r="X1054" s="15"/>
      <c r="Y1054" s="49"/>
      <c r="Z1054" s="90"/>
    </row>
    <row r="1055" spans="10:26" ht="51">
      <c r="J1055" s="71"/>
      <c r="K1055" s="92" t="s">
        <v>583</v>
      </c>
      <c r="L1055" s="198"/>
      <c r="M1055" s="195"/>
      <c r="N1055" s="195"/>
      <c r="O1055" s="195"/>
      <c r="P1055" s="195"/>
      <c r="Q1055" s="195"/>
      <c r="R1055" s="195"/>
      <c r="S1055" s="195"/>
      <c r="T1055" s="195"/>
      <c r="U1055" s="10"/>
      <c r="V1055" s="15"/>
      <c r="W1055" s="15"/>
      <c r="X1055" s="15"/>
      <c r="Y1055" s="49"/>
      <c r="Z1055" s="90"/>
    </row>
    <row r="1056" spans="10:26" ht="102">
      <c r="J1056" s="71" t="s">
        <v>1188</v>
      </c>
      <c r="K1056" s="92" t="s">
        <v>1189</v>
      </c>
      <c r="L1056" s="198"/>
      <c r="M1056" s="195"/>
      <c r="N1056" s="195"/>
      <c r="O1056" s="195"/>
      <c r="P1056" s="195"/>
      <c r="Q1056" s="195"/>
      <c r="R1056" s="195"/>
      <c r="S1056" s="195"/>
      <c r="T1056" s="195"/>
      <c r="U1056" s="10"/>
      <c r="V1056" s="15"/>
      <c r="W1056" s="15"/>
      <c r="X1056" s="15"/>
      <c r="Y1056" s="49"/>
      <c r="Z1056" s="90"/>
    </row>
    <row r="1057" spans="10:26" ht="72" customHeight="1">
      <c r="J1057" s="71"/>
      <c r="K1057" s="92" t="s">
        <v>231</v>
      </c>
      <c r="L1057" s="198">
        <v>1015700</v>
      </c>
      <c r="M1057" s="195">
        <v>10341.3</v>
      </c>
      <c r="N1057" s="195">
        <v>0</v>
      </c>
      <c r="O1057" s="195">
        <v>0</v>
      </c>
      <c r="P1057" s="195">
        <v>0</v>
      </c>
      <c r="Q1057" s="195">
        <v>0</v>
      </c>
      <c r="R1057" s="195">
        <f>L1057+N1057+P1057</f>
        <v>1015700</v>
      </c>
      <c r="S1057" s="195">
        <f>M1057+O1057+Q1057</f>
        <v>10341.3</v>
      </c>
      <c r="T1057" s="195">
        <v>10341.3</v>
      </c>
      <c r="U1057" s="10" t="s">
        <v>1190</v>
      </c>
      <c r="V1057" s="15"/>
      <c r="W1057" s="15"/>
      <c r="X1057" s="15"/>
      <c r="Y1057" s="49" t="s">
        <v>1190</v>
      </c>
      <c r="Z1057" s="90"/>
    </row>
    <row r="1058" spans="10:26" ht="12.75">
      <c r="J1058" s="71"/>
      <c r="K1058" s="70"/>
      <c r="L1058" s="198"/>
      <c r="M1058" s="195"/>
      <c r="N1058" s="195"/>
      <c r="O1058" s="195"/>
      <c r="P1058" s="195"/>
      <c r="Q1058" s="195"/>
      <c r="R1058" s="195"/>
      <c r="S1058" s="195"/>
      <c r="T1058" s="195"/>
      <c r="U1058" s="10"/>
      <c r="V1058" s="15"/>
      <c r="W1058" s="15"/>
      <c r="X1058" s="15"/>
      <c r="Y1058" s="49"/>
      <c r="Z1058" s="90"/>
    </row>
    <row r="1059" spans="10:26" ht="38.25">
      <c r="J1059" s="71"/>
      <c r="K1059" s="92" t="s">
        <v>1191</v>
      </c>
      <c r="L1059" s="198">
        <f>SUM(L1060:L1069)</f>
        <v>5522.1</v>
      </c>
      <c r="M1059" s="198">
        <f aca="true" t="shared" si="46" ref="M1059:T1059">SUM(M1060:M1069)</f>
        <v>0</v>
      </c>
      <c r="N1059" s="198">
        <f t="shared" si="46"/>
        <v>0</v>
      </c>
      <c r="O1059" s="198">
        <f t="shared" si="46"/>
        <v>0</v>
      </c>
      <c r="P1059" s="198">
        <f t="shared" si="46"/>
        <v>0</v>
      </c>
      <c r="Q1059" s="198">
        <f t="shared" si="46"/>
        <v>0</v>
      </c>
      <c r="R1059" s="198">
        <f t="shared" si="46"/>
        <v>5522.1</v>
      </c>
      <c r="S1059" s="198">
        <f t="shared" si="46"/>
        <v>0</v>
      </c>
      <c r="T1059" s="198">
        <f t="shared" si="46"/>
        <v>0</v>
      </c>
      <c r="U1059" s="10"/>
      <c r="V1059" s="15"/>
      <c r="W1059" s="15"/>
      <c r="X1059" s="15"/>
      <c r="Y1059" s="49"/>
      <c r="Z1059" s="90"/>
    </row>
    <row r="1060" spans="10:26" ht="63.75">
      <c r="J1060" s="71"/>
      <c r="K1060" s="92" t="s">
        <v>469</v>
      </c>
      <c r="L1060" s="198"/>
      <c r="M1060" s="195"/>
      <c r="N1060" s="195"/>
      <c r="O1060" s="195"/>
      <c r="P1060" s="195"/>
      <c r="Q1060" s="195"/>
      <c r="R1060" s="195"/>
      <c r="S1060" s="195"/>
      <c r="T1060" s="195"/>
      <c r="U1060" s="10"/>
      <c r="V1060" s="15"/>
      <c r="W1060" s="15"/>
      <c r="X1060" s="15"/>
      <c r="Y1060" s="49"/>
      <c r="Z1060" s="90"/>
    </row>
    <row r="1061" spans="10:26" ht="38.25">
      <c r="J1061" s="71" t="s">
        <v>1192</v>
      </c>
      <c r="K1061" s="92" t="s">
        <v>1193</v>
      </c>
      <c r="L1061" s="198"/>
      <c r="M1061" s="195"/>
      <c r="N1061" s="195"/>
      <c r="O1061" s="195"/>
      <c r="P1061" s="195"/>
      <c r="Q1061" s="195"/>
      <c r="R1061" s="195"/>
      <c r="S1061" s="195"/>
      <c r="T1061" s="195"/>
      <c r="U1061" s="10"/>
      <c r="V1061" s="15"/>
      <c r="W1061" s="15"/>
      <c r="X1061" s="15"/>
      <c r="Y1061" s="49"/>
      <c r="Z1061" s="90"/>
    </row>
    <row r="1062" spans="10:26" ht="60.75" customHeight="1">
      <c r="J1062" s="71"/>
      <c r="K1062" s="92" t="s">
        <v>199</v>
      </c>
      <c r="L1062" s="198">
        <v>2405.6</v>
      </c>
      <c r="M1062" s="195">
        <v>0</v>
      </c>
      <c r="N1062" s="195">
        <v>0</v>
      </c>
      <c r="O1062" s="195">
        <v>0</v>
      </c>
      <c r="P1062" s="195">
        <v>0</v>
      </c>
      <c r="Q1062" s="195">
        <v>0</v>
      </c>
      <c r="R1062" s="195">
        <f>L1062+N1062+P1062</f>
        <v>2405.6</v>
      </c>
      <c r="S1062" s="195">
        <f>M1062+O1062+Q1062</f>
        <v>0</v>
      </c>
      <c r="T1062" s="195">
        <v>0</v>
      </c>
      <c r="U1062" s="10" t="s">
        <v>1194</v>
      </c>
      <c r="V1062" s="15"/>
      <c r="W1062" s="15"/>
      <c r="X1062" s="15"/>
      <c r="Y1062" s="49" t="s">
        <v>1194</v>
      </c>
      <c r="Z1062" s="90"/>
    </row>
    <row r="1063" spans="10:26" ht="12.75">
      <c r="J1063" s="71"/>
      <c r="K1063" s="70"/>
      <c r="L1063" s="198"/>
      <c r="M1063" s="195"/>
      <c r="N1063" s="195"/>
      <c r="O1063" s="195"/>
      <c r="P1063" s="195"/>
      <c r="Q1063" s="195"/>
      <c r="R1063" s="195"/>
      <c r="S1063" s="195"/>
      <c r="T1063" s="195"/>
      <c r="U1063" s="10"/>
      <c r="V1063" s="15"/>
      <c r="W1063" s="15"/>
      <c r="X1063" s="15"/>
      <c r="Y1063" s="49"/>
      <c r="Z1063" s="90"/>
    </row>
    <row r="1064" spans="10:26" ht="38.25">
      <c r="J1064" s="71" t="s">
        <v>1195</v>
      </c>
      <c r="K1064" s="92" t="s">
        <v>1196</v>
      </c>
      <c r="L1064" s="198"/>
      <c r="M1064" s="195"/>
      <c r="N1064" s="195"/>
      <c r="O1064" s="195"/>
      <c r="P1064" s="195"/>
      <c r="Q1064" s="195"/>
      <c r="R1064" s="195"/>
      <c r="S1064" s="195"/>
      <c r="T1064" s="195"/>
      <c r="U1064" s="10"/>
      <c r="V1064" s="15"/>
      <c r="W1064" s="15"/>
      <c r="X1064" s="15"/>
      <c r="Y1064" s="49"/>
      <c r="Z1064" s="90"/>
    </row>
    <row r="1065" spans="10:26" ht="60.75" customHeight="1">
      <c r="J1065" s="71"/>
      <c r="K1065" s="92" t="s">
        <v>199</v>
      </c>
      <c r="L1065" s="198">
        <v>1759.6</v>
      </c>
      <c r="M1065" s="195">
        <v>0</v>
      </c>
      <c r="N1065" s="195">
        <v>0</v>
      </c>
      <c r="O1065" s="195">
        <v>0</v>
      </c>
      <c r="P1065" s="195">
        <v>0</v>
      </c>
      <c r="Q1065" s="195">
        <v>0</v>
      </c>
      <c r="R1065" s="195">
        <f>L1065+N1065+P1065</f>
        <v>1759.6</v>
      </c>
      <c r="S1065" s="195">
        <f>M1065+O1065+Q1065</f>
        <v>0</v>
      </c>
      <c r="T1065" s="195">
        <v>0</v>
      </c>
      <c r="U1065" s="10" t="s">
        <v>1197</v>
      </c>
      <c r="V1065" s="15"/>
      <c r="W1065" s="15"/>
      <c r="X1065" s="15"/>
      <c r="Y1065" s="49" t="s">
        <v>1197</v>
      </c>
      <c r="Z1065" s="90"/>
    </row>
    <row r="1066" spans="10:26" ht="12.75">
      <c r="J1066" s="71"/>
      <c r="K1066" s="70"/>
      <c r="L1066" s="198"/>
      <c r="M1066" s="195"/>
      <c r="N1066" s="195"/>
      <c r="O1066" s="195"/>
      <c r="P1066" s="195"/>
      <c r="Q1066" s="195"/>
      <c r="R1066" s="195"/>
      <c r="S1066" s="195"/>
      <c r="T1066" s="195"/>
      <c r="U1066" s="10"/>
      <c r="V1066" s="15"/>
      <c r="W1066" s="15"/>
      <c r="X1066" s="15"/>
      <c r="Y1066" s="49"/>
      <c r="Z1066" s="90"/>
    </row>
    <row r="1067" spans="10:26" ht="51">
      <c r="J1067" s="71" t="s">
        <v>1198</v>
      </c>
      <c r="K1067" s="92" t="s">
        <v>1199</v>
      </c>
      <c r="L1067" s="198"/>
      <c r="M1067" s="195"/>
      <c r="N1067" s="195"/>
      <c r="O1067" s="195"/>
      <c r="P1067" s="195"/>
      <c r="Q1067" s="195"/>
      <c r="R1067" s="195"/>
      <c r="S1067" s="195"/>
      <c r="T1067" s="195"/>
      <c r="U1067" s="10"/>
      <c r="V1067" s="15"/>
      <c r="W1067" s="15"/>
      <c r="X1067" s="15"/>
      <c r="Y1067" s="49"/>
      <c r="Z1067" s="90"/>
    </row>
    <row r="1068" spans="10:26" ht="64.5" customHeight="1">
      <c r="J1068" s="71"/>
      <c r="K1068" s="92" t="s">
        <v>199</v>
      </c>
      <c r="L1068" s="198">
        <v>1356.9</v>
      </c>
      <c r="M1068" s="195">
        <v>0</v>
      </c>
      <c r="N1068" s="195">
        <v>0</v>
      </c>
      <c r="O1068" s="195">
        <v>0</v>
      </c>
      <c r="P1068" s="195">
        <v>0</v>
      </c>
      <c r="Q1068" s="195">
        <v>0</v>
      </c>
      <c r="R1068" s="195">
        <f>L1068+N1068+P1068</f>
        <v>1356.9</v>
      </c>
      <c r="S1068" s="195">
        <f>M1068+O1068+Q1068</f>
        <v>0</v>
      </c>
      <c r="T1068" s="195">
        <v>0</v>
      </c>
      <c r="U1068" s="10" t="s">
        <v>1200</v>
      </c>
      <c r="V1068" s="15"/>
      <c r="W1068" s="15"/>
      <c r="X1068" s="15"/>
      <c r="Y1068" s="49" t="s">
        <v>1200</v>
      </c>
      <c r="Z1068" s="90"/>
    </row>
    <row r="1069" spans="10:26" ht="12.75">
      <c r="J1069" s="71"/>
      <c r="K1069" s="70"/>
      <c r="L1069" s="198"/>
      <c r="M1069" s="195"/>
      <c r="N1069" s="195"/>
      <c r="O1069" s="195"/>
      <c r="P1069" s="195"/>
      <c r="Q1069" s="195"/>
      <c r="R1069" s="195"/>
      <c r="S1069" s="195"/>
      <c r="T1069" s="195"/>
      <c r="U1069" s="10"/>
      <c r="V1069" s="15"/>
      <c r="W1069" s="15"/>
      <c r="X1069" s="15"/>
      <c r="Y1069" s="49"/>
      <c r="Z1069" s="90"/>
    </row>
    <row r="1070" spans="10:26" ht="38.25">
      <c r="J1070" s="71"/>
      <c r="K1070" s="92" t="s">
        <v>1201</v>
      </c>
      <c r="L1070" s="198">
        <f>SUM(L1071:L1077)</f>
        <v>163670.8</v>
      </c>
      <c r="M1070" s="198">
        <f aca="true" t="shared" si="47" ref="M1070:T1070">SUM(M1071:M1077)</f>
        <v>0</v>
      </c>
      <c r="N1070" s="198">
        <f t="shared" si="47"/>
        <v>0</v>
      </c>
      <c r="O1070" s="198">
        <f t="shared" si="47"/>
        <v>0</v>
      </c>
      <c r="P1070" s="198">
        <f t="shared" si="47"/>
        <v>0</v>
      </c>
      <c r="Q1070" s="198">
        <f t="shared" si="47"/>
        <v>0</v>
      </c>
      <c r="R1070" s="198">
        <f t="shared" si="47"/>
        <v>163670.8</v>
      </c>
      <c r="S1070" s="198">
        <f t="shared" si="47"/>
        <v>0</v>
      </c>
      <c r="T1070" s="198">
        <f t="shared" si="47"/>
        <v>0</v>
      </c>
      <c r="U1070" s="10"/>
      <c r="V1070" s="15"/>
      <c r="W1070" s="15"/>
      <c r="X1070" s="15"/>
      <c r="Y1070" s="49"/>
      <c r="Z1070" s="90"/>
    </row>
    <row r="1071" spans="10:26" ht="51">
      <c r="J1071" s="71"/>
      <c r="K1071" s="92" t="s">
        <v>706</v>
      </c>
      <c r="L1071" s="198"/>
      <c r="M1071" s="195"/>
      <c r="N1071" s="195"/>
      <c r="O1071" s="195"/>
      <c r="P1071" s="195"/>
      <c r="Q1071" s="195"/>
      <c r="R1071" s="195"/>
      <c r="S1071" s="195"/>
      <c r="T1071" s="195"/>
      <c r="U1071" s="10"/>
      <c r="V1071" s="15"/>
      <c r="W1071" s="15"/>
      <c r="X1071" s="15"/>
      <c r="Y1071" s="49"/>
      <c r="Z1071" s="90"/>
    </row>
    <row r="1072" spans="10:26" ht="76.5">
      <c r="J1072" s="71" t="s">
        <v>1202</v>
      </c>
      <c r="K1072" s="92" t="s">
        <v>1203</v>
      </c>
      <c r="L1072" s="198"/>
      <c r="M1072" s="195"/>
      <c r="N1072" s="195"/>
      <c r="O1072" s="195"/>
      <c r="P1072" s="195"/>
      <c r="Q1072" s="195"/>
      <c r="R1072" s="195"/>
      <c r="S1072" s="195"/>
      <c r="T1072" s="195"/>
      <c r="U1072" s="10"/>
      <c r="V1072" s="15"/>
      <c r="W1072" s="15"/>
      <c r="X1072" s="15"/>
      <c r="Y1072" s="49"/>
      <c r="Z1072" s="90"/>
    </row>
    <row r="1073" spans="10:26" ht="140.25">
      <c r="J1073" s="71"/>
      <c r="K1073" s="92" t="s">
        <v>231</v>
      </c>
      <c r="L1073" s="198">
        <v>160890.8</v>
      </c>
      <c r="M1073" s="195">
        <v>0</v>
      </c>
      <c r="N1073" s="195">
        <v>0</v>
      </c>
      <c r="O1073" s="195">
        <v>0</v>
      </c>
      <c r="P1073" s="195">
        <v>0</v>
      </c>
      <c r="Q1073" s="195">
        <v>0</v>
      </c>
      <c r="R1073" s="195">
        <f>L1073+N1073+P1073</f>
        <v>160890.8</v>
      </c>
      <c r="S1073" s="195">
        <f>M1073+O1073+Q1073</f>
        <v>0</v>
      </c>
      <c r="T1073" s="195">
        <v>0</v>
      </c>
      <c r="U1073" s="10" t="s">
        <v>1204</v>
      </c>
      <c r="V1073" s="15"/>
      <c r="W1073" s="15"/>
      <c r="X1073" s="15"/>
      <c r="Y1073" s="49" t="s">
        <v>1204</v>
      </c>
      <c r="Z1073" s="90"/>
    </row>
    <row r="1074" spans="10:26" ht="12.75">
      <c r="J1074" s="71"/>
      <c r="K1074" s="70"/>
      <c r="L1074" s="198"/>
      <c r="M1074" s="195"/>
      <c r="N1074" s="195"/>
      <c r="O1074" s="195"/>
      <c r="P1074" s="195"/>
      <c r="Q1074" s="195"/>
      <c r="R1074" s="195"/>
      <c r="S1074" s="195"/>
      <c r="T1074" s="195"/>
      <c r="U1074" s="10"/>
      <c r="V1074" s="15"/>
      <c r="W1074" s="15"/>
      <c r="X1074" s="15"/>
      <c r="Y1074" s="49"/>
      <c r="Z1074" s="90"/>
    </row>
    <row r="1075" spans="10:26" ht="38.25">
      <c r="J1075" s="71" t="s">
        <v>1205</v>
      </c>
      <c r="K1075" s="92" t="s">
        <v>1206</v>
      </c>
      <c r="L1075" s="198"/>
      <c r="M1075" s="195"/>
      <c r="N1075" s="195"/>
      <c r="O1075" s="195"/>
      <c r="P1075" s="195"/>
      <c r="Q1075" s="195"/>
      <c r="R1075" s="195"/>
      <c r="S1075" s="195"/>
      <c r="T1075" s="195"/>
      <c r="U1075" s="10"/>
      <c r="V1075" s="15"/>
      <c r="W1075" s="15"/>
      <c r="X1075" s="15"/>
      <c r="Y1075" s="49"/>
      <c r="Z1075" s="90"/>
    </row>
    <row r="1076" spans="10:26" ht="51">
      <c r="J1076" s="71"/>
      <c r="K1076" s="92" t="s">
        <v>199</v>
      </c>
      <c r="L1076" s="198">
        <v>2780</v>
      </c>
      <c r="M1076" s="195">
        <v>0</v>
      </c>
      <c r="N1076" s="195">
        <v>0</v>
      </c>
      <c r="O1076" s="195">
        <v>0</v>
      </c>
      <c r="P1076" s="195">
        <v>0</v>
      </c>
      <c r="Q1076" s="195">
        <v>0</v>
      </c>
      <c r="R1076" s="195">
        <f>L1076+N1076+P1076</f>
        <v>2780</v>
      </c>
      <c r="S1076" s="195">
        <f>M1076+O1076+Q1076</f>
        <v>0</v>
      </c>
      <c r="T1076" s="195">
        <v>0</v>
      </c>
      <c r="U1076" s="10" t="s">
        <v>1207</v>
      </c>
      <c r="V1076" s="15"/>
      <c r="W1076" s="15"/>
      <c r="X1076" s="15"/>
      <c r="Y1076" s="49" t="s">
        <v>1207</v>
      </c>
      <c r="Z1076" s="90"/>
    </row>
    <row r="1077" spans="10:26" ht="12.75">
      <c r="J1077" s="71"/>
      <c r="K1077" s="70"/>
      <c r="L1077" s="198"/>
      <c r="M1077" s="195"/>
      <c r="N1077" s="195"/>
      <c r="O1077" s="195"/>
      <c r="P1077" s="195"/>
      <c r="Q1077" s="195"/>
      <c r="R1077" s="195"/>
      <c r="S1077" s="195"/>
      <c r="T1077" s="195"/>
      <c r="U1077" s="10"/>
      <c r="V1077" s="15"/>
      <c r="W1077" s="15"/>
      <c r="X1077" s="15"/>
      <c r="Y1077" s="49"/>
      <c r="Z1077" s="90"/>
    </row>
    <row r="1078" spans="10:26" ht="38.25">
      <c r="J1078" s="71"/>
      <c r="K1078" s="92" t="s">
        <v>1208</v>
      </c>
      <c r="L1078" s="198">
        <f>SUM(L1079:L1082)</f>
        <v>755034.2</v>
      </c>
      <c r="M1078" s="198">
        <f aca="true" t="shared" si="48" ref="M1078:T1078">SUM(M1079:M1082)</f>
        <v>29108.2</v>
      </c>
      <c r="N1078" s="198">
        <f t="shared" si="48"/>
        <v>0</v>
      </c>
      <c r="O1078" s="198">
        <f t="shared" si="48"/>
        <v>0</v>
      </c>
      <c r="P1078" s="198">
        <f t="shared" si="48"/>
        <v>0</v>
      </c>
      <c r="Q1078" s="198">
        <f t="shared" si="48"/>
        <v>0</v>
      </c>
      <c r="R1078" s="198">
        <f t="shared" si="48"/>
        <v>755034.2</v>
      </c>
      <c r="S1078" s="198">
        <f t="shared" si="48"/>
        <v>29108.2</v>
      </c>
      <c r="T1078" s="198">
        <f t="shared" si="48"/>
        <v>29108.2</v>
      </c>
      <c r="U1078" s="10"/>
      <c r="V1078" s="15"/>
      <c r="W1078" s="15"/>
      <c r="X1078" s="15"/>
      <c r="Y1078" s="49"/>
      <c r="Z1078" s="90"/>
    </row>
    <row r="1079" spans="10:26" ht="51">
      <c r="J1079" s="71"/>
      <c r="K1079" s="92" t="s">
        <v>548</v>
      </c>
      <c r="L1079" s="198"/>
      <c r="M1079" s="195"/>
      <c r="N1079" s="195"/>
      <c r="O1079" s="195"/>
      <c r="P1079" s="195"/>
      <c r="Q1079" s="195"/>
      <c r="R1079" s="195"/>
      <c r="S1079" s="195"/>
      <c r="T1079" s="195"/>
      <c r="U1079" s="10"/>
      <c r="V1079" s="15"/>
      <c r="W1079" s="15"/>
      <c r="X1079" s="15"/>
      <c r="Y1079" s="49"/>
      <c r="Z1079" s="90"/>
    </row>
    <row r="1080" spans="10:26" ht="76.5">
      <c r="J1080" s="71" t="s">
        <v>1209</v>
      </c>
      <c r="K1080" s="92" t="s">
        <v>1210</v>
      </c>
      <c r="L1080" s="198"/>
      <c r="M1080" s="195"/>
      <c r="N1080" s="195"/>
      <c r="O1080" s="195"/>
      <c r="P1080" s="195"/>
      <c r="Q1080" s="195"/>
      <c r="R1080" s="195"/>
      <c r="S1080" s="195"/>
      <c r="T1080" s="195"/>
      <c r="U1080" s="10"/>
      <c r="V1080" s="15"/>
      <c r="W1080" s="15"/>
      <c r="X1080" s="15"/>
      <c r="Y1080" s="49"/>
      <c r="Z1080" s="90"/>
    </row>
    <row r="1081" spans="10:26" ht="57.75" customHeight="1">
      <c r="J1081" s="71"/>
      <c r="K1081" s="92" t="s">
        <v>231</v>
      </c>
      <c r="L1081" s="198">
        <v>755034.2</v>
      </c>
      <c r="M1081" s="195">
        <v>29108.2</v>
      </c>
      <c r="N1081" s="195">
        <v>0</v>
      </c>
      <c r="O1081" s="195">
        <v>0</v>
      </c>
      <c r="P1081" s="195">
        <v>0</v>
      </c>
      <c r="Q1081" s="195">
        <v>0</v>
      </c>
      <c r="R1081" s="195">
        <f>L1081+N1081+P1081</f>
        <v>755034.2</v>
      </c>
      <c r="S1081" s="195">
        <f>M1081+O1081+Q1081</f>
        <v>29108.2</v>
      </c>
      <c r="T1081" s="195">
        <v>29108.2</v>
      </c>
      <c r="U1081" s="10" t="s">
        <v>1211</v>
      </c>
      <c r="V1081" s="15"/>
      <c r="W1081" s="15"/>
      <c r="X1081" s="15"/>
      <c r="Y1081" s="49" t="s">
        <v>1211</v>
      </c>
      <c r="Z1081" s="90"/>
    </row>
    <row r="1082" spans="10:26" ht="12.75">
      <c r="J1082" s="71"/>
      <c r="K1082" s="70"/>
      <c r="L1082" s="198"/>
      <c r="M1082" s="195"/>
      <c r="N1082" s="195"/>
      <c r="O1082" s="195"/>
      <c r="P1082" s="195"/>
      <c r="Q1082" s="195"/>
      <c r="R1082" s="195"/>
      <c r="S1082" s="195"/>
      <c r="T1082" s="195"/>
      <c r="U1082" s="10"/>
      <c r="V1082" s="15"/>
      <c r="W1082" s="15"/>
      <c r="X1082" s="15"/>
      <c r="Y1082" s="49"/>
      <c r="Z1082" s="90"/>
    </row>
    <row r="1083" spans="10:26" ht="38.25">
      <c r="J1083" s="71"/>
      <c r="K1083" s="92" t="s">
        <v>1212</v>
      </c>
      <c r="L1083" s="198">
        <f>SUM(L1084:L1104)</f>
        <v>5954321.6</v>
      </c>
      <c r="M1083" s="198">
        <f aca="true" t="shared" si="49" ref="M1083:T1083">SUM(M1084:M1104)</f>
        <v>537453.4</v>
      </c>
      <c r="N1083" s="198">
        <f t="shared" si="49"/>
        <v>0</v>
      </c>
      <c r="O1083" s="198">
        <f t="shared" si="49"/>
        <v>0</v>
      </c>
      <c r="P1083" s="198">
        <f t="shared" si="49"/>
        <v>0</v>
      </c>
      <c r="Q1083" s="198">
        <f t="shared" si="49"/>
        <v>0</v>
      </c>
      <c r="R1083" s="198">
        <f t="shared" si="49"/>
        <v>5954321.6</v>
      </c>
      <c r="S1083" s="198">
        <f t="shared" si="49"/>
        <v>537453.4</v>
      </c>
      <c r="T1083" s="198">
        <f t="shared" si="49"/>
        <v>537453.4</v>
      </c>
      <c r="U1083" s="10"/>
      <c r="V1083" s="15"/>
      <c r="W1083" s="15"/>
      <c r="X1083" s="15"/>
      <c r="Y1083" s="49"/>
      <c r="Z1083" s="90"/>
    </row>
    <row r="1084" spans="10:26" ht="63.75">
      <c r="J1084" s="71"/>
      <c r="K1084" s="92" t="s">
        <v>324</v>
      </c>
      <c r="L1084" s="198"/>
      <c r="M1084" s="195"/>
      <c r="N1084" s="195"/>
      <c r="O1084" s="195"/>
      <c r="P1084" s="195"/>
      <c r="Q1084" s="195"/>
      <c r="R1084" s="195"/>
      <c r="S1084" s="195"/>
      <c r="T1084" s="195"/>
      <c r="U1084" s="10"/>
      <c r="V1084" s="15"/>
      <c r="W1084" s="15"/>
      <c r="X1084" s="15"/>
      <c r="Y1084" s="49"/>
      <c r="Z1084" s="90"/>
    </row>
    <row r="1085" spans="10:26" ht="89.25">
      <c r="J1085" s="71" t="s">
        <v>1213</v>
      </c>
      <c r="K1085" s="92" t="s">
        <v>1214</v>
      </c>
      <c r="L1085" s="198"/>
      <c r="M1085" s="195"/>
      <c r="N1085" s="195"/>
      <c r="O1085" s="195"/>
      <c r="P1085" s="195"/>
      <c r="Q1085" s="195"/>
      <c r="R1085" s="195"/>
      <c r="S1085" s="195"/>
      <c r="T1085" s="195"/>
      <c r="U1085" s="10"/>
      <c r="V1085" s="15"/>
      <c r="W1085" s="15"/>
      <c r="X1085" s="15"/>
      <c r="Y1085" s="49"/>
      <c r="Z1085" s="90"/>
    </row>
    <row r="1086" spans="10:26" ht="69.75" customHeight="1">
      <c r="J1086" s="71"/>
      <c r="K1086" s="92" t="s">
        <v>196</v>
      </c>
      <c r="L1086" s="198">
        <v>715137.6</v>
      </c>
      <c r="M1086" s="195">
        <v>20446.5</v>
      </c>
      <c r="N1086" s="195">
        <v>0</v>
      </c>
      <c r="O1086" s="195">
        <v>0</v>
      </c>
      <c r="P1086" s="195">
        <v>0</v>
      </c>
      <c r="Q1086" s="195">
        <v>0</v>
      </c>
      <c r="R1086" s="195">
        <f>L1086+N1086+P1086</f>
        <v>715137.6</v>
      </c>
      <c r="S1086" s="195">
        <f>M1086+O1086+Q1086</f>
        <v>20446.5</v>
      </c>
      <c r="T1086" s="195">
        <v>20446.5</v>
      </c>
      <c r="U1086" s="10" t="s">
        <v>1215</v>
      </c>
      <c r="V1086" s="15"/>
      <c r="W1086" s="15"/>
      <c r="X1086" s="15"/>
      <c r="Y1086" s="49" t="s">
        <v>1215</v>
      </c>
      <c r="Z1086" s="90"/>
    </row>
    <row r="1087" spans="10:26" ht="12.75">
      <c r="J1087" s="71"/>
      <c r="K1087" s="70"/>
      <c r="L1087" s="198"/>
      <c r="M1087" s="195"/>
      <c r="N1087" s="195"/>
      <c r="O1087" s="195"/>
      <c r="P1087" s="195"/>
      <c r="Q1087" s="195"/>
      <c r="R1087" s="195"/>
      <c r="S1087" s="195"/>
      <c r="T1087" s="195"/>
      <c r="U1087" s="10"/>
      <c r="V1087" s="15"/>
      <c r="W1087" s="15"/>
      <c r="X1087" s="15"/>
      <c r="Y1087" s="49"/>
      <c r="Z1087" s="90"/>
    </row>
    <row r="1088" spans="10:26" ht="102">
      <c r="J1088" s="71" t="s">
        <v>1216</v>
      </c>
      <c r="K1088" s="92" t="s">
        <v>1217</v>
      </c>
      <c r="L1088" s="198"/>
      <c r="M1088" s="195"/>
      <c r="N1088" s="195"/>
      <c r="O1088" s="195"/>
      <c r="P1088" s="195"/>
      <c r="Q1088" s="195"/>
      <c r="R1088" s="195"/>
      <c r="S1088" s="195"/>
      <c r="T1088" s="195"/>
      <c r="U1088" s="10"/>
      <c r="V1088" s="15"/>
      <c r="W1088" s="15"/>
      <c r="X1088" s="15"/>
      <c r="Y1088" s="49"/>
      <c r="Z1088" s="90"/>
    </row>
    <row r="1089" spans="10:26" ht="79.5" customHeight="1">
      <c r="J1089" s="71"/>
      <c r="K1089" s="92" t="s">
        <v>196</v>
      </c>
      <c r="L1089" s="198">
        <v>4626764.4</v>
      </c>
      <c r="M1089" s="195">
        <v>503194.4</v>
      </c>
      <c r="N1089" s="195">
        <v>0</v>
      </c>
      <c r="O1089" s="195">
        <v>0</v>
      </c>
      <c r="P1089" s="195">
        <v>0</v>
      </c>
      <c r="Q1089" s="195">
        <v>0</v>
      </c>
      <c r="R1089" s="195">
        <f>L1089+N1089+P1089</f>
        <v>4626764.4</v>
      </c>
      <c r="S1089" s="195">
        <f>M1089+O1089+Q1089</f>
        <v>503194.4</v>
      </c>
      <c r="T1089" s="195">
        <v>503194.4</v>
      </c>
      <c r="U1089" s="10" t="s">
        <v>1218</v>
      </c>
      <c r="V1089" s="15"/>
      <c r="W1089" s="15"/>
      <c r="X1089" s="15"/>
      <c r="Y1089" s="49" t="s">
        <v>1218</v>
      </c>
      <c r="Z1089" s="90"/>
    </row>
    <row r="1090" spans="10:26" ht="12.75">
      <c r="J1090" s="71"/>
      <c r="K1090" s="70"/>
      <c r="L1090" s="198"/>
      <c r="M1090" s="195"/>
      <c r="N1090" s="195"/>
      <c r="O1090" s="195"/>
      <c r="P1090" s="195"/>
      <c r="Q1090" s="195"/>
      <c r="R1090" s="195"/>
      <c r="S1090" s="195"/>
      <c r="T1090" s="195"/>
      <c r="U1090" s="10"/>
      <c r="V1090" s="15"/>
      <c r="W1090" s="15"/>
      <c r="X1090" s="15"/>
      <c r="Y1090" s="49"/>
      <c r="Z1090" s="90"/>
    </row>
    <row r="1091" spans="10:26" ht="51">
      <c r="J1091" s="71" t="s">
        <v>1219</v>
      </c>
      <c r="K1091" s="92" t="s">
        <v>1220</v>
      </c>
      <c r="L1091" s="198"/>
      <c r="M1091" s="195"/>
      <c r="N1091" s="195"/>
      <c r="O1091" s="195"/>
      <c r="P1091" s="195"/>
      <c r="Q1091" s="195"/>
      <c r="R1091" s="195"/>
      <c r="S1091" s="195"/>
      <c r="T1091" s="195"/>
      <c r="U1091" s="10"/>
      <c r="V1091" s="15"/>
      <c r="W1091" s="15"/>
      <c r="X1091" s="15"/>
      <c r="Y1091" s="49"/>
      <c r="Z1091" s="90"/>
    </row>
    <row r="1092" spans="10:26" ht="114.75">
      <c r="J1092" s="71"/>
      <c r="K1092" s="92" t="s">
        <v>199</v>
      </c>
      <c r="L1092" s="198">
        <v>5857.9</v>
      </c>
      <c r="M1092" s="195">
        <v>0</v>
      </c>
      <c r="N1092" s="195">
        <v>0</v>
      </c>
      <c r="O1092" s="195">
        <v>0</v>
      </c>
      <c r="P1092" s="195">
        <v>0</v>
      </c>
      <c r="Q1092" s="195">
        <v>0</v>
      </c>
      <c r="R1092" s="195">
        <f>L1092+N1092+P1092</f>
        <v>5857.9</v>
      </c>
      <c r="S1092" s="195">
        <f>M1092+O1092+Q1092</f>
        <v>0</v>
      </c>
      <c r="T1092" s="195">
        <v>0</v>
      </c>
      <c r="U1092" s="10" t="s">
        <v>1221</v>
      </c>
      <c r="V1092" s="15"/>
      <c r="W1092" s="15"/>
      <c r="X1092" s="15"/>
      <c r="Y1092" s="49" t="s">
        <v>1221</v>
      </c>
      <c r="Z1092" s="90"/>
    </row>
    <row r="1093" spans="10:26" ht="12.75">
      <c r="J1093" s="71"/>
      <c r="K1093" s="70"/>
      <c r="L1093" s="198"/>
      <c r="M1093" s="195"/>
      <c r="N1093" s="195"/>
      <c r="O1093" s="195"/>
      <c r="P1093" s="195"/>
      <c r="Q1093" s="195"/>
      <c r="R1093" s="195"/>
      <c r="S1093" s="195"/>
      <c r="T1093" s="195"/>
      <c r="U1093" s="10"/>
      <c r="V1093" s="15"/>
      <c r="W1093" s="15"/>
      <c r="X1093" s="15"/>
      <c r="Y1093" s="49"/>
      <c r="Z1093" s="90"/>
    </row>
    <row r="1094" spans="10:26" ht="51">
      <c r="J1094" s="71" t="s">
        <v>1222</v>
      </c>
      <c r="K1094" s="92" t="s">
        <v>1223</v>
      </c>
      <c r="L1094" s="198"/>
      <c r="M1094" s="195"/>
      <c r="N1094" s="195"/>
      <c r="O1094" s="195"/>
      <c r="P1094" s="195"/>
      <c r="Q1094" s="195"/>
      <c r="R1094" s="195"/>
      <c r="S1094" s="195"/>
      <c r="T1094" s="195"/>
      <c r="U1094" s="10"/>
      <c r="V1094" s="15"/>
      <c r="W1094" s="15"/>
      <c r="X1094" s="15"/>
      <c r="Y1094" s="49"/>
      <c r="Z1094" s="90"/>
    </row>
    <row r="1095" spans="10:26" ht="102">
      <c r="J1095" s="71"/>
      <c r="K1095" s="92" t="s">
        <v>199</v>
      </c>
      <c r="L1095" s="198">
        <v>53036.8</v>
      </c>
      <c r="M1095" s="195">
        <v>0</v>
      </c>
      <c r="N1095" s="195">
        <v>0</v>
      </c>
      <c r="O1095" s="195">
        <v>0</v>
      </c>
      <c r="P1095" s="195">
        <v>0</v>
      </c>
      <c r="Q1095" s="195">
        <v>0</v>
      </c>
      <c r="R1095" s="195">
        <f>L1095+N1095+P1095</f>
        <v>53036.8</v>
      </c>
      <c r="S1095" s="195">
        <f>M1095+O1095+Q1095</f>
        <v>0</v>
      </c>
      <c r="T1095" s="195">
        <v>0</v>
      </c>
      <c r="U1095" s="10" t="s">
        <v>1224</v>
      </c>
      <c r="V1095" s="15"/>
      <c r="W1095" s="15"/>
      <c r="X1095" s="15"/>
      <c r="Y1095" s="49" t="s">
        <v>1224</v>
      </c>
      <c r="Z1095" s="90"/>
    </row>
    <row r="1096" spans="10:26" ht="12.75">
      <c r="J1096" s="71"/>
      <c r="K1096" s="70"/>
      <c r="L1096" s="198"/>
      <c r="M1096" s="195"/>
      <c r="N1096" s="195"/>
      <c r="O1096" s="195"/>
      <c r="P1096" s="195"/>
      <c r="Q1096" s="195"/>
      <c r="R1096" s="195"/>
      <c r="S1096" s="195"/>
      <c r="T1096" s="195"/>
      <c r="U1096" s="10"/>
      <c r="V1096" s="15"/>
      <c r="W1096" s="15"/>
      <c r="X1096" s="15"/>
      <c r="Y1096" s="49"/>
      <c r="Z1096" s="90"/>
    </row>
    <row r="1097" spans="10:26" ht="38.25">
      <c r="J1097" s="71" t="s">
        <v>1225</v>
      </c>
      <c r="K1097" s="92" t="s">
        <v>1226</v>
      </c>
      <c r="L1097" s="198"/>
      <c r="M1097" s="195"/>
      <c r="N1097" s="195"/>
      <c r="O1097" s="195"/>
      <c r="P1097" s="195"/>
      <c r="Q1097" s="195"/>
      <c r="R1097" s="195"/>
      <c r="S1097" s="195"/>
      <c r="T1097" s="195"/>
      <c r="U1097" s="10"/>
      <c r="V1097" s="15"/>
      <c r="W1097" s="15"/>
      <c r="X1097" s="15"/>
      <c r="Y1097" s="49"/>
      <c r="Z1097" s="90"/>
    </row>
    <row r="1098" spans="10:26" ht="127.5">
      <c r="J1098" s="71"/>
      <c r="K1098" s="92" t="s">
        <v>199</v>
      </c>
      <c r="L1098" s="198">
        <v>3559.6</v>
      </c>
      <c r="M1098" s="195">
        <v>0</v>
      </c>
      <c r="N1098" s="195">
        <v>0</v>
      </c>
      <c r="O1098" s="195">
        <v>0</v>
      </c>
      <c r="P1098" s="195">
        <v>0</v>
      </c>
      <c r="Q1098" s="195">
        <v>0</v>
      </c>
      <c r="R1098" s="195">
        <f>L1098+N1098+P1098</f>
        <v>3559.6</v>
      </c>
      <c r="S1098" s="195">
        <f>M1098+O1098+Q1098</f>
        <v>0</v>
      </c>
      <c r="T1098" s="195">
        <v>0</v>
      </c>
      <c r="U1098" s="10" t="s">
        <v>1227</v>
      </c>
      <c r="V1098" s="15"/>
      <c r="W1098" s="15"/>
      <c r="X1098" s="15"/>
      <c r="Y1098" s="49" t="s">
        <v>1227</v>
      </c>
      <c r="Z1098" s="90"/>
    </row>
    <row r="1099" spans="10:26" ht="12.75">
      <c r="J1099" s="71"/>
      <c r="K1099" s="70"/>
      <c r="L1099" s="198"/>
      <c r="M1099" s="195"/>
      <c r="N1099" s="195"/>
      <c r="O1099" s="195"/>
      <c r="P1099" s="195"/>
      <c r="Q1099" s="195"/>
      <c r="R1099" s="195"/>
      <c r="S1099" s="195"/>
      <c r="T1099" s="195"/>
      <c r="U1099" s="10"/>
      <c r="V1099" s="15"/>
      <c r="W1099" s="15"/>
      <c r="X1099" s="15"/>
      <c r="Y1099" s="49"/>
      <c r="Z1099" s="90"/>
    </row>
    <row r="1100" spans="10:26" ht="114.75">
      <c r="J1100" s="71"/>
      <c r="K1100" s="92" t="s">
        <v>231</v>
      </c>
      <c r="L1100" s="198">
        <v>100000</v>
      </c>
      <c r="M1100" s="195">
        <v>0</v>
      </c>
      <c r="N1100" s="195">
        <v>0</v>
      </c>
      <c r="O1100" s="195">
        <v>0</v>
      </c>
      <c r="P1100" s="195">
        <v>0</v>
      </c>
      <c r="Q1100" s="195">
        <v>0</v>
      </c>
      <c r="R1100" s="195">
        <f>L1100+N1100+P1100</f>
        <v>100000</v>
      </c>
      <c r="S1100" s="195">
        <f>M1100+O1100+Q1100</f>
        <v>0</v>
      </c>
      <c r="T1100" s="195">
        <v>0</v>
      </c>
      <c r="U1100" s="10" t="s">
        <v>1228</v>
      </c>
      <c r="V1100" s="15"/>
      <c r="W1100" s="15"/>
      <c r="X1100" s="15"/>
      <c r="Y1100" s="49" t="s">
        <v>1228</v>
      </c>
      <c r="Z1100" s="90"/>
    </row>
    <row r="1101" spans="10:26" ht="12.75">
      <c r="J1101" s="71"/>
      <c r="K1101" s="70"/>
      <c r="L1101" s="198"/>
      <c r="M1101" s="195"/>
      <c r="N1101" s="195"/>
      <c r="O1101" s="195"/>
      <c r="P1101" s="195"/>
      <c r="Q1101" s="195"/>
      <c r="R1101" s="195"/>
      <c r="S1101" s="195"/>
      <c r="T1101" s="195"/>
      <c r="U1101" s="10"/>
      <c r="V1101" s="15"/>
      <c r="W1101" s="15"/>
      <c r="X1101" s="15"/>
      <c r="Y1101" s="49"/>
      <c r="Z1101" s="90"/>
    </row>
    <row r="1102" spans="10:26" ht="140.25">
      <c r="J1102" s="71" t="s">
        <v>1229</v>
      </c>
      <c r="K1102" s="92" t="s">
        <v>1230</v>
      </c>
      <c r="L1102" s="198"/>
      <c r="M1102" s="195"/>
      <c r="N1102" s="195"/>
      <c r="O1102" s="195"/>
      <c r="P1102" s="195"/>
      <c r="Q1102" s="195"/>
      <c r="R1102" s="195"/>
      <c r="S1102" s="195"/>
      <c r="T1102" s="195"/>
      <c r="U1102" s="10"/>
      <c r="V1102" s="15"/>
      <c r="W1102" s="15"/>
      <c r="X1102" s="15"/>
      <c r="Y1102" s="49"/>
      <c r="Z1102" s="90"/>
    </row>
    <row r="1103" spans="10:26" ht="62.25" customHeight="1">
      <c r="J1103" s="71"/>
      <c r="K1103" s="92" t="s">
        <v>280</v>
      </c>
      <c r="L1103" s="198">
        <v>449965.3</v>
      </c>
      <c r="M1103" s="195">
        <v>13812.5</v>
      </c>
      <c r="N1103" s="195">
        <v>0</v>
      </c>
      <c r="O1103" s="195">
        <v>0</v>
      </c>
      <c r="P1103" s="195">
        <v>0</v>
      </c>
      <c r="Q1103" s="195">
        <v>0</v>
      </c>
      <c r="R1103" s="195">
        <f>L1103+N1103+P1103</f>
        <v>449965.3</v>
      </c>
      <c r="S1103" s="195">
        <f>M1103+O1103+Q1103</f>
        <v>13812.5</v>
      </c>
      <c r="T1103" s="195">
        <v>13812.5</v>
      </c>
      <c r="U1103" s="10" t="s">
        <v>1231</v>
      </c>
      <c r="V1103" s="15"/>
      <c r="W1103" s="15"/>
      <c r="X1103" s="15"/>
      <c r="Y1103" s="49" t="s">
        <v>1231</v>
      </c>
      <c r="Z1103" s="90"/>
    </row>
    <row r="1104" spans="10:26" ht="12.75">
      <c r="J1104" s="71"/>
      <c r="K1104" s="70"/>
      <c r="L1104" s="198"/>
      <c r="M1104" s="195"/>
      <c r="N1104" s="195"/>
      <c r="O1104" s="195"/>
      <c r="P1104" s="195"/>
      <c r="Q1104" s="195"/>
      <c r="R1104" s="195"/>
      <c r="S1104" s="195"/>
      <c r="T1104" s="195"/>
      <c r="U1104" s="10"/>
      <c r="V1104" s="15"/>
      <c r="W1104" s="15"/>
      <c r="X1104" s="15"/>
      <c r="Y1104" s="49"/>
      <c r="Z1104" s="90"/>
    </row>
    <row r="1105" spans="10:26" ht="38.25">
      <c r="J1105" s="71"/>
      <c r="K1105" s="92" t="s">
        <v>1232</v>
      </c>
      <c r="L1105" s="198">
        <f aca="true" t="shared" si="50" ref="L1105:T1105">SUM(L1106:L1112)</f>
        <v>1508.7</v>
      </c>
      <c r="M1105" s="198">
        <f t="shared" si="50"/>
        <v>0</v>
      </c>
      <c r="N1105" s="198">
        <f t="shared" si="50"/>
        <v>0</v>
      </c>
      <c r="O1105" s="198">
        <f t="shared" si="50"/>
        <v>0</v>
      </c>
      <c r="P1105" s="198">
        <f t="shared" si="50"/>
        <v>0</v>
      </c>
      <c r="Q1105" s="198">
        <f t="shared" si="50"/>
        <v>0</v>
      </c>
      <c r="R1105" s="198">
        <f t="shared" si="50"/>
        <v>1508.7</v>
      </c>
      <c r="S1105" s="198">
        <f t="shared" si="50"/>
        <v>0</v>
      </c>
      <c r="T1105" s="198">
        <f t="shared" si="50"/>
        <v>0</v>
      </c>
      <c r="U1105" s="10"/>
      <c r="V1105" s="15"/>
      <c r="W1105" s="15"/>
      <c r="X1105" s="15"/>
      <c r="Y1105" s="49"/>
      <c r="Z1105" s="90"/>
    </row>
    <row r="1106" spans="10:26" ht="63.75">
      <c r="J1106" s="71"/>
      <c r="K1106" s="92" t="s">
        <v>469</v>
      </c>
      <c r="L1106" s="198"/>
      <c r="M1106" s="195"/>
      <c r="N1106" s="195"/>
      <c r="O1106" s="195"/>
      <c r="P1106" s="195"/>
      <c r="Q1106" s="195"/>
      <c r="R1106" s="195"/>
      <c r="S1106" s="195"/>
      <c r="T1106" s="195"/>
      <c r="U1106" s="10"/>
      <c r="V1106" s="15"/>
      <c r="W1106" s="15"/>
      <c r="X1106" s="15"/>
      <c r="Y1106" s="49"/>
      <c r="Z1106" s="90"/>
    </row>
    <row r="1107" spans="10:26" ht="63.75">
      <c r="J1107" s="71" t="s">
        <v>1233</v>
      </c>
      <c r="K1107" s="92" t="s">
        <v>1234</v>
      </c>
      <c r="L1107" s="198"/>
      <c r="M1107" s="195"/>
      <c r="N1107" s="195"/>
      <c r="O1107" s="195"/>
      <c r="P1107" s="195"/>
      <c r="Q1107" s="195"/>
      <c r="R1107" s="195"/>
      <c r="S1107" s="195"/>
      <c r="T1107" s="195"/>
      <c r="U1107" s="10"/>
      <c r="V1107" s="15"/>
      <c r="W1107" s="15"/>
      <c r="X1107" s="15"/>
      <c r="Y1107" s="49"/>
      <c r="Z1107" s="90"/>
    </row>
    <row r="1108" spans="10:26" ht="81" customHeight="1">
      <c r="J1108" s="71"/>
      <c r="K1108" s="92" t="s">
        <v>199</v>
      </c>
      <c r="L1108" s="198">
        <v>650.1</v>
      </c>
      <c r="M1108" s="195">
        <v>0</v>
      </c>
      <c r="N1108" s="195">
        <v>0</v>
      </c>
      <c r="O1108" s="195">
        <v>0</v>
      </c>
      <c r="P1108" s="195">
        <v>0</v>
      </c>
      <c r="Q1108" s="195">
        <v>0</v>
      </c>
      <c r="R1108" s="195">
        <f>L1108+N1108+P1108</f>
        <v>650.1</v>
      </c>
      <c r="S1108" s="195">
        <f>M1108+O1108+Q1108</f>
        <v>0</v>
      </c>
      <c r="T1108" s="195">
        <v>0</v>
      </c>
      <c r="U1108" s="10" t="s">
        <v>1235</v>
      </c>
      <c r="V1108" s="15"/>
      <c r="W1108" s="15"/>
      <c r="X1108" s="15"/>
      <c r="Y1108" s="49" t="s">
        <v>1235</v>
      </c>
      <c r="Z1108" s="90"/>
    </row>
    <row r="1109" spans="10:26" ht="12.75">
      <c r="J1109" s="71"/>
      <c r="K1109" s="70"/>
      <c r="L1109" s="198"/>
      <c r="M1109" s="195"/>
      <c r="N1109" s="195"/>
      <c r="O1109" s="195"/>
      <c r="P1109" s="195"/>
      <c r="Q1109" s="195"/>
      <c r="R1109" s="195"/>
      <c r="S1109" s="195"/>
      <c r="T1109" s="195"/>
      <c r="U1109" s="10"/>
      <c r="V1109" s="15"/>
      <c r="W1109" s="15"/>
      <c r="X1109" s="15"/>
      <c r="Y1109" s="49"/>
      <c r="Z1109" s="90"/>
    </row>
    <row r="1110" spans="10:26" ht="51">
      <c r="J1110" s="71"/>
      <c r="K1110" s="92" t="s">
        <v>1236</v>
      </c>
      <c r="L1110" s="198"/>
      <c r="M1110" s="195"/>
      <c r="N1110" s="195"/>
      <c r="O1110" s="195"/>
      <c r="P1110" s="195"/>
      <c r="Q1110" s="195"/>
      <c r="R1110" s="195"/>
      <c r="S1110" s="195"/>
      <c r="T1110" s="195"/>
      <c r="U1110" s="10"/>
      <c r="V1110" s="15"/>
      <c r="W1110" s="15"/>
      <c r="X1110" s="15"/>
      <c r="Y1110" s="49"/>
      <c r="Z1110" s="90"/>
    </row>
    <row r="1111" spans="10:26" ht="63.75">
      <c r="J1111" s="71" t="s">
        <v>1237</v>
      </c>
      <c r="K1111" s="92" t="s">
        <v>1238</v>
      </c>
      <c r="L1111" s="198"/>
      <c r="M1111" s="195"/>
      <c r="N1111" s="195"/>
      <c r="O1111" s="195"/>
      <c r="P1111" s="195"/>
      <c r="Q1111" s="195"/>
      <c r="R1111" s="195"/>
      <c r="S1111" s="195"/>
      <c r="T1111" s="195"/>
      <c r="U1111" s="10"/>
      <c r="V1111" s="15"/>
      <c r="W1111" s="15"/>
      <c r="X1111" s="15"/>
      <c r="Y1111" s="49"/>
      <c r="Z1111" s="90"/>
    </row>
    <row r="1112" spans="10:26" ht="12.75">
      <c r="J1112" s="71"/>
      <c r="K1112" s="92" t="s">
        <v>199</v>
      </c>
      <c r="L1112" s="198">
        <v>858.6</v>
      </c>
      <c r="M1112" s="195">
        <v>0</v>
      </c>
      <c r="N1112" s="195">
        <v>0</v>
      </c>
      <c r="O1112" s="195">
        <v>0</v>
      </c>
      <c r="P1112" s="195">
        <v>0</v>
      </c>
      <c r="Q1112" s="195">
        <v>0</v>
      </c>
      <c r="R1112" s="195">
        <f>L1112+N1112+P1112</f>
        <v>858.6</v>
      </c>
      <c r="S1112" s="195">
        <f>M1112+O1112+Q1112</f>
        <v>0</v>
      </c>
      <c r="T1112" s="195">
        <v>0</v>
      </c>
      <c r="U1112" s="93" t="s">
        <v>351</v>
      </c>
      <c r="V1112" s="15"/>
      <c r="W1112" s="15"/>
      <c r="X1112" s="15"/>
      <c r="Y1112" s="49"/>
      <c r="Z1112" s="90"/>
    </row>
    <row r="1113" spans="10:26" ht="12.75">
      <c r="J1113" s="13"/>
      <c r="K1113" s="14"/>
      <c r="L1113" s="192"/>
      <c r="M1113" s="192"/>
      <c r="N1113" s="192"/>
      <c r="O1113" s="192"/>
      <c r="P1113" s="192"/>
      <c r="Q1113" s="192"/>
      <c r="R1113" s="192"/>
      <c r="S1113" s="192"/>
      <c r="T1113" s="192"/>
      <c r="U1113" s="15"/>
      <c r="V1113" s="15"/>
      <c r="W1113" s="15"/>
      <c r="X1113" s="15"/>
      <c r="Y1113" s="49"/>
      <c r="Z1113" s="12"/>
    </row>
    <row r="1114" spans="10:26" s="83" customFormat="1" ht="25.5">
      <c r="J1114" s="13">
        <v>3</v>
      </c>
      <c r="K1114" s="14" t="s">
        <v>19</v>
      </c>
      <c r="L1114" s="192">
        <v>0</v>
      </c>
      <c r="M1114" s="192">
        <v>0</v>
      </c>
      <c r="N1114" s="192">
        <v>0</v>
      </c>
      <c r="O1114" s="192">
        <v>0</v>
      </c>
      <c r="P1114" s="192">
        <v>0</v>
      </c>
      <c r="Q1114" s="192">
        <v>0</v>
      </c>
      <c r="R1114" s="192">
        <f>L1114+N1114+P1114</f>
        <v>0</v>
      </c>
      <c r="S1114" s="192">
        <f>M1114+O1114+Q1114</f>
        <v>0</v>
      </c>
      <c r="T1114" s="193">
        <v>0</v>
      </c>
      <c r="U1114" s="16"/>
      <c r="V1114" s="16"/>
      <c r="W1114" s="16"/>
      <c r="X1114" s="16"/>
      <c r="Y1114" s="57"/>
      <c r="Z1114" s="82"/>
    </row>
    <row r="1115" spans="10:26" s="83" customFormat="1" ht="12.75">
      <c r="J1115" s="164" t="s">
        <v>1239</v>
      </c>
      <c r="K1115" s="14" t="s">
        <v>1256</v>
      </c>
      <c r="L1115" s="199">
        <f>SUM(L1117:L1137)/2</f>
        <v>5580776.6</v>
      </c>
      <c r="M1115" s="199">
        <f aca="true" t="shared" si="51" ref="M1115:T1115">SUM(M1117:M1137)/2</f>
        <v>10882.300000000001</v>
      </c>
      <c r="N1115" s="199">
        <f t="shared" si="51"/>
        <v>2065884.0999999994</v>
      </c>
      <c r="O1115" s="199">
        <f t="shared" si="51"/>
        <v>13486.3</v>
      </c>
      <c r="P1115" s="199">
        <f t="shared" si="51"/>
        <v>0</v>
      </c>
      <c r="Q1115" s="199">
        <f t="shared" si="51"/>
        <v>0</v>
      </c>
      <c r="R1115" s="199">
        <f t="shared" si="51"/>
        <v>7646660.7</v>
      </c>
      <c r="S1115" s="199">
        <f t="shared" si="51"/>
        <v>24368.600000000006</v>
      </c>
      <c r="T1115" s="199">
        <f t="shared" si="51"/>
        <v>24368.600000000002</v>
      </c>
      <c r="U1115" s="16"/>
      <c r="V1115" s="16"/>
      <c r="W1115" s="16"/>
      <c r="X1115" s="94"/>
      <c r="Y1115" s="47" t="str">
        <f>"Выполнение годового задания "&amp;ROUND(T1115/R1115*100,1)&amp;" %. "</f>
        <v>Выполнение годового задания 0,3 %. </v>
      </c>
      <c r="Z1115" s="95"/>
    </row>
    <row r="1116" spans="10:26" s="83" customFormat="1" ht="12.75">
      <c r="J1116" s="71"/>
      <c r="K1116" s="47" t="s">
        <v>0</v>
      </c>
      <c r="L1116" s="198"/>
      <c r="M1116" s="198"/>
      <c r="N1116" s="198"/>
      <c r="O1116" s="198"/>
      <c r="P1116" s="198"/>
      <c r="Q1116" s="198"/>
      <c r="R1116" s="198"/>
      <c r="S1116" s="198"/>
      <c r="T1116" s="198"/>
      <c r="U1116" s="16"/>
      <c r="V1116" s="16"/>
      <c r="W1116" s="16"/>
      <c r="X1116" s="94"/>
      <c r="Y1116" s="47"/>
      <c r="Z1116" s="95"/>
    </row>
    <row r="1117" spans="10:26" s="83" customFormat="1" ht="51">
      <c r="J1117" s="189"/>
      <c r="K1117" s="92" t="s">
        <v>1240</v>
      </c>
      <c r="L1117" s="198">
        <f>SUM(L1118:L1120)</f>
        <v>661603</v>
      </c>
      <c r="M1117" s="198">
        <f aca="true" t="shared" si="52" ref="M1117:T1117">SUM(M1118:M1120)</f>
        <v>4206.1</v>
      </c>
      <c r="N1117" s="198">
        <f t="shared" si="52"/>
        <v>1096339.2</v>
      </c>
      <c r="O1117" s="198">
        <f t="shared" si="52"/>
        <v>6969.8</v>
      </c>
      <c r="P1117" s="198">
        <f t="shared" si="52"/>
        <v>0</v>
      </c>
      <c r="Q1117" s="198">
        <f t="shared" si="52"/>
        <v>0</v>
      </c>
      <c r="R1117" s="198">
        <f t="shared" si="52"/>
        <v>1757942.2</v>
      </c>
      <c r="S1117" s="198">
        <f t="shared" si="52"/>
        <v>11175.900000000001</v>
      </c>
      <c r="T1117" s="198">
        <f t="shared" si="52"/>
        <v>11175.9</v>
      </c>
      <c r="U1117" s="16"/>
      <c r="V1117" s="16"/>
      <c r="W1117" s="16"/>
      <c r="X1117" s="94"/>
      <c r="Y1117" s="190"/>
      <c r="Z1117" s="95"/>
    </row>
    <row r="1118" spans="10:26" s="83" customFormat="1" ht="51">
      <c r="J1118" s="189"/>
      <c r="K1118" s="92" t="s">
        <v>1241</v>
      </c>
      <c r="L1118" s="198"/>
      <c r="M1118" s="198"/>
      <c r="N1118" s="198"/>
      <c r="O1118" s="198"/>
      <c r="P1118" s="198"/>
      <c r="Q1118" s="198"/>
      <c r="R1118" s="198"/>
      <c r="S1118" s="198"/>
      <c r="T1118" s="198"/>
      <c r="U1118" s="16"/>
      <c r="V1118" s="16"/>
      <c r="W1118" s="16"/>
      <c r="X1118" s="94"/>
      <c r="Y1118" s="190"/>
      <c r="Z1118" s="95"/>
    </row>
    <row r="1119" spans="10:26" s="83" customFormat="1" ht="12.75">
      <c r="J1119" s="71" t="s">
        <v>1242</v>
      </c>
      <c r="K1119" s="92" t="s">
        <v>280</v>
      </c>
      <c r="L1119" s="198">
        <v>661603</v>
      </c>
      <c r="M1119" s="198">
        <v>4206.1</v>
      </c>
      <c r="N1119" s="198">
        <v>1096339.2</v>
      </c>
      <c r="O1119" s="198">
        <v>6969.8</v>
      </c>
      <c r="P1119" s="198">
        <v>0</v>
      </c>
      <c r="Q1119" s="198">
        <v>0</v>
      </c>
      <c r="R1119" s="198">
        <f>L1119+N1119+P1119</f>
        <v>1757942.2</v>
      </c>
      <c r="S1119" s="198">
        <f>M1119+O1119+Q1119</f>
        <v>11175.900000000001</v>
      </c>
      <c r="T1119" s="198">
        <v>11175.9</v>
      </c>
      <c r="U1119" s="16"/>
      <c r="V1119" s="16"/>
      <c r="W1119" s="16"/>
      <c r="X1119" s="94"/>
      <c r="Y1119" s="190" t="s">
        <v>1257</v>
      </c>
      <c r="Z1119" s="95"/>
    </row>
    <row r="1120" spans="10:26" s="83" customFormat="1" ht="12.75">
      <c r="J1120" s="189"/>
      <c r="K1120" s="70"/>
      <c r="L1120" s="198"/>
      <c r="M1120" s="198"/>
      <c r="N1120" s="198"/>
      <c r="O1120" s="198"/>
      <c r="P1120" s="198"/>
      <c r="Q1120" s="198"/>
      <c r="R1120" s="198"/>
      <c r="S1120" s="198"/>
      <c r="T1120" s="198"/>
      <c r="U1120" s="16"/>
      <c r="V1120" s="16"/>
      <c r="W1120" s="16"/>
      <c r="X1120" s="94"/>
      <c r="Y1120" s="190"/>
      <c r="Z1120" s="95"/>
    </row>
    <row r="1121" spans="10:26" s="83" customFormat="1" ht="38.25">
      <c r="J1121" s="189"/>
      <c r="K1121" s="92" t="s">
        <v>1243</v>
      </c>
      <c r="L1121" s="198">
        <f>SUM(L1122:L1123)</f>
        <v>88336</v>
      </c>
      <c r="M1121" s="198">
        <f aca="true" t="shared" si="53" ref="M1121:T1121">SUM(M1122:M1123)</f>
        <v>2500</v>
      </c>
      <c r="N1121" s="198">
        <f t="shared" si="53"/>
        <v>83374.9</v>
      </c>
      <c r="O1121" s="198">
        <f t="shared" si="53"/>
        <v>2500</v>
      </c>
      <c r="P1121" s="198">
        <f t="shared" si="53"/>
        <v>0</v>
      </c>
      <c r="Q1121" s="198">
        <f t="shared" si="53"/>
        <v>0</v>
      </c>
      <c r="R1121" s="198">
        <f t="shared" si="53"/>
        <v>171710.9</v>
      </c>
      <c r="S1121" s="198">
        <f t="shared" si="53"/>
        <v>5000</v>
      </c>
      <c r="T1121" s="198">
        <f t="shared" si="53"/>
        <v>5000</v>
      </c>
      <c r="U1121" s="16"/>
      <c r="V1121" s="16"/>
      <c r="W1121" s="16"/>
      <c r="X1121" s="94"/>
      <c r="Y1121" s="190"/>
      <c r="Z1121" s="95"/>
    </row>
    <row r="1122" spans="10:26" s="83" customFormat="1" ht="12.75">
      <c r="J1122" s="71" t="s">
        <v>1244</v>
      </c>
      <c r="K1122" s="92" t="s">
        <v>280</v>
      </c>
      <c r="L1122" s="198">
        <v>88336</v>
      </c>
      <c r="M1122" s="198">
        <v>2500</v>
      </c>
      <c r="N1122" s="198">
        <v>83374.9</v>
      </c>
      <c r="O1122" s="198">
        <v>2500</v>
      </c>
      <c r="P1122" s="198">
        <v>0</v>
      </c>
      <c r="Q1122" s="198">
        <v>0</v>
      </c>
      <c r="R1122" s="198">
        <f>L1122+N1122+P1122</f>
        <v>171710.9</v>
      </c>
      <c r="S1122" s="198">
        <f>M1122+O1122+Q1122</f>
        <v>5000</v>
      </c>
      <c r="T1122" s="198">
        <v>5000</v>
      </c>
      <c r="U1122" s="16"/>
      <c r="V1122" s="16"/>
      <c r="W1122" s="16"/>
      <c r="X1122" s="94"/>
      <c r="Y1122" s="190" t="s">
        <v>1258</v>
      </c>
      <c r="Z1122" s="95"/>
    </row>
    <row r="1123" spans="10:26" s="83" customFormat="1" ht="12.75">
      <c r="J1123" s="189"/>
      <c r="K1123" s="70"/>
      <c r="L1123" s="198"/>
      <c r="M1123" s="198"/>
      <c r="N1123" s="198"/>
      <c r="O1123" s="198"/>
      <c r="P1123" s="198"/>
      <c r="Q1123" s="198"/>
      <c r="R1123" s="198"/>
      <c r="S1123" s="198"/>
      <c r="T1123" s="198"/>
      <c r="U1123" s="16"/>
      <c r="V1123" s="16"/>
      <c r="W1123" s="16"/>
      <c r="X1123" s="94"/>
      <c r="Y1123" s="190"/>
      <c r="Z1123" s="95"/>
    </row>
    <row r="1124" spans="10:26" s="83" customFormat="1" ht="25.5">
      <c r="J1124" s="189"/>
      <c r="K1124" s="92" t="s">
        <v>1245</v>
      </c>
      <c r="L1124" s="198">
        <f>SUM(L1125:L1127)</f>
        <v>3479261.5</v>
      </c>
      <c r="M1124" s="198">
        <f aca="true" t="shared" si="54" ref="M1124:T1124">SUM(M1125:M1127)</f>
        <v>511.8</v>
      </c>
      <c r="N1124" s="198">
        <f t="shared" si="54"/>
        <v>474444.8</v>
      </c>
      <c r="O1124" s="198">
        <f t="shared" si="54"/>
        <v>0</v>
      </c>
      <c r="P1124" s="198">
        <f t="shared" si="54"/>
        <v>0</v>
      </c>
      <c r="Q1124" s="198">
        <f t="shared" si="54"/>
        <v>0</v>
      </c>
      <c r="R1124" s="198">
        <f t="shared" si="54"/>
        <v>3953706.3</v>
      </c>
      <c r="S1124" s="198">
        <f t="shared" si="54"/>
        <v>511.8</v>
      </c>
      <c r="T1124" s="198">
        <f t="shared" si="54"/>
        <v>511.8</v>
      </c>
      <c r="U1124" s="16"/>
      <c r="V1124" s="16"/>
      <c r="W1124" s="16"/>
      <c r="X1124" s="94"/>
      <c r="Y1124" s="190"/>
      <c r="Z1124" s="95"/>
    </row>
    <row r="1125" spans="10:26" s="83" customFormat="1" ht="38.25">
      <c r="J1125" s="189"/>
      <c r="K1125" s="92" t="s">
        <v>1246</v>
      </c>
      <c r="L1125" s="198"/>
      <c r="M1125" s="198"/>
      <c r="N1125" s="198"/>
      <c r="O1125" s="198"/>
      <c r="P1125" s="198"/>
      <c r="Q1125" s="198"/>
      <c r="R1125" s="198"/>
      <c r="S1125" s="198"/>
      <c r="T1125" s="198"/>
      <c r="U1125" s="16"/>
      <c r="V1125" s="16"/>
      <c r="W1125" s="16"/>
      <c r="X1125" s="94"/>
      <c r="Y1125" s="190"/>
      <c r="Z1125" s="95"/>
    </row>
    <row r="1126" spans="10:26" s="83" customFormat="1" ht="12.75">
      <c r="J1126" s="71" t="s">
        <v>1247</v>
      </c>
      <c r="K1126" s="92" t="s">
        <v>280</v>
      </c>
      <c r="L1126" s="198">
        <v>3479261.5</v>
      </c>
      <c r="M1126" s="198">
        <v>511.8</v>
      </c>
      <c r="N1126" s="198">
        <v>474444.8</v>
      </c>
      <c r="O1126" s="198">
        <v>0</v>
      </c>
      <c r="P1126" s="198">
        <v>0</v>
      </c>
      <c r="Q1126" s="198">
        <v>0</v>
      </c>
      <c r="R1126" s="198">
        <f>L1126+N1126+P1126</f>
        <v>3953706.3</v>
      </c>
      <c r="S1126" s="198">
        <f>M1126+O1126+Q1126</f>
        <v>511.8</v>
      </c>
      <c r="T1126" s="198">
        <v>511.8</v>
      </c>
      <c r="U1126" s="16"/>
      <c r="V1126" s="16"/>
      <c r="W1126" s="16"/>
      <c r="X1126" s="94"/>
      <c r="Y1126" s="190" t="s">
        <v>1259</v>
      </c>
      <c r="Z1126" s="95"/>
    </row>
    <row r="1127" spans="10:26" s="83" customFormat="1" ht="12.75">
      <c r="J1127" s="189"/>
      <c r="K1127" s="70"/>
      <c r="L1127" s="198"/>
      <c r="M1127" s="198"/>
      <c r="N1127" s="198"/>
      <c r="O1127" s="198"/>
      <c r="P1127" s="198"/>
      <c r="Q1127" s="198"/>
      <c r="R1127" s="198"/>
      <c r="S1127" s="198"/>
      <c r="T1127" s="198"/>
      <c r="U1127" s="16"/>
      <c r="V1127" s="16"/>
      <c r="W1127" s="16"/>
      <c r="X1127" s="94"/>
      <c r="Y1127" s="190"/>
      <c r="Z1127" s="95"/>
    </row>
    <row r="1128" spans="10:26" s="83" customFormat="1" ht="38.25">
      <c r="J1128" s="189"/>
      <c r="K1128" s="92" t="s">
        <v>1248</v>
      </c>
      <c r="L1128" s="198">
        <f>SUM(L1129:L1130)</f>
        <v>291542.7</v>
      </c>
      <c r="M1128" s="198">
        <f aca="true" t="shared" si="55" ref="M1128:T1128">SUM(M1129:M1130)</f>
        <v>3664.4</v>
      </c>
      <c r="N1128" s="198">
        <f t="shared" si="55"/>
        <v>319548.4</v>
      </c>
      <c r="O1128" s="198">
        <f t="shared" si="55"/>
        <v>4016.5</v>
      </c>
      <c r="P1128" s="198">
        <f t="shared" si="55"/>
        <v>0</v>
      </c>
      <c r="Q1128" s="198">
        <f t="shared" si="55"/>
        <v>0</v>
      </c>
      <c r="R1128" s="198">
        <f t="shared" si="55"/>
        <v>611091.1000000001</v>
      </c>
      <c r="S1128" s="198">
        <f t="shared" si="55"/>
        <v>7680.9</v>
      </c>
      <c r="T1128" s="198">
        <f t="shared" si="55"/>
        <v>7680.9</v>
      </c>
      <c r="U1128" s="16"/>
      <c r="V1128" s="16"/>
      <c r="W1128" s="16"/>
      <c r="X1128" s="94"/>
      <c r="Y1128" s="190"/>
      <c r="Z1128" s="95"/>
    </row>
    <row r="1129" spans="10:26" s="83" customFormat="1" ht="51">
      <c r="J1129" s="71" t="s">
        <v>1249</v>
      </c>
      <c r="K1129" s="92" t="s">
        <v>1250</v>
      </c>
      <c r="L1129" s="198">
        <v>291542.7</v>
      </c>
      <c r="M1129" s="198">
        <v>3664.4</v>
      </c>
      <c r="N1129" s="198">
        <v>319548.4</v>
      </c>
      <c r="O1129" s="198">
        <v>4016.5</v>
      </c>
      <c r="P1129" s="198">
        <v>0</v>
      </c>
      <c r="Q1129" s="198">
        <v>0</v>
      </c>
      <c r="R1129" s="198">
        <f>L1129+N1129+P1129</f>
        <v>611091.1000000001</v>
      </c>
      <c r="S1129" s="198">
        <f>M1129+O1129+Q1129</f>
        <v>7680.9</v>
      </c>
      <c r="T1129" s="198">
        <v>7680.9</v>
      </c>
      <c r="U1129" s="16"/>
      <c r="V1129" s="16"/>
      <c r="W1129" s="16"/>
      <c r="X1129" s="94"/>
      <c r="Y1129" s="190" t="s">
        <v>1260</v>
      </c>
      <c r="Z1129" s="95"/>
    </row>
    <row r="1130" spans="10:26" s="83" customFormat="1" ht="12.75">
      <c r="J1130" s="71"/>
      <c r="K1130" s="70"/>
      <c r="L1130" s="198"/>
      <c r="M1130" s="198"/>
      <c r="N1130" s="198"/>
      <c r="O1130" s="198"/>
      <c r="P1130" s="198"/>
      <c r="Q1130" s="198"/>
      <c r="R1130" s="198"/>
      <c r="S1130" s="198"/>
      <c r="T1130" s="198"/>
      <c r="U1130" s="16"/>
      <c r="V1130" s="16"/>
      <c r="W1130" s="16"/>
      <c r="X1130" s="94"/>
      <c r="Y1130" s="190"/>
      <c r="Z1130" s="95"/>
    </row>
    <row r="1131" spans="10:26" s="83" customFormat="1" ht="63.75">
      <c r="J1131" s="189"/>
      <c r="K1131" s="92" t="s">
        <v>1251</v>
      </c>
      <c r="L1131" s="198">
        <f>SUM(L1132:L1137)</f>
        <v>1060033.4</v>
      </c>
      <c r="M1131" s="198">
        <f aca="true" t="shared" si="56" ref="M1131:T1131">SUM(M1132:M1137)</f>
        <v>0</v>
      </c>
      <c r="N1131" s="198">
        <f t="shared" si="56"/>
        <v>92176.8</v>
      </c>
      <c r="O1131" s="198">
        <f t="shared" si="56"/>
        <v>0</v>
      </c>
      <c r="P1131" s="198">
        <f t="shared" si="56"/>
        <v>0</v>
      </c>
      <c r="Q1131" s="198">
        <f t="shared" si="56"/>
        <v>0</v>
      </c>
      <c r="R1131" s="198">
        <f t="shared" si="56"/>
        <v>1152210.2000000002</v>
      </c>
      <c r="S1131" s="198">
        <f t="shared" si="56"/>
        <v>0</v>
      </c>
      <c r="T1131" s="198">
        <f t="shared" si="56"/>
        <v>0</v>
      </c>
      <c r="U1131" s="16"/>
      <c r="V1131" s="16"/>
      <c r="W1131" s="16"/>
      <c r="X1131" s="94"/>
      <c r="Y1131" s="190"/>
      <c r="Z1131" s="95"/>
    </row>
    <row r="1132" spans="10:26" s="83" customFormat="1" ht="102">
      <c r="J1132" s="189"/>
      <c r="K1132" s="92" t="s">
        <v>1252</v>
      </c>
      <c r="L1132" s="202"/>
      <c r="M1132" s="202"/>
      <c r="N1132" s="198"/>
      <c r="O1132" s="198"/>
      <c r="P1132" s="198"/>
      <c r="Q1132" s="198"/>
      <c r="R1132" s="198"/>
      <c r="S1132" s="198"/>
      <c r="T1132" s="198"/>
      <c r="U1132" s="16"/>
      <c r="V1132" s="16"/>
      <c r="W1132" s="16"/>
      <c r="X1132" s="94"/>
      <c r="Y1132" s="190"/>
      <c r="Z1132" s="95"/>
    </row>
    <row r="1133" spans="10:26" s="83" customFormat="1" ht="12.75">
      <c r="J1133" s="71" t="s">
        <v>1253</v>
      </c>
      <c r="K1133" s="92" t="s">
        <v>280</v>
      </c>
      <c r="L1133" s="203">
        <v>542397.8</v>
      </c>
      <c r="M1133" s="198">
        <v>0</v>
      </c>
      <c r="N1133" s="198">
        <v>47165</v>
      </c>
      <c r="O1133" s="198">
        <v>0</v>
      </c>
      <c r="P1133" s="198">
        <v>0</v>
      </c>
      <c r="Q1133" s="198">
        <v>0</v>
      </c>
      <c r="R1133" s="198">
        <f>L1133+N1133+P1133</f>
        <v>589562.8</v>
      </c>
      <c r="S1133" s="198">
        <f>M1133+O1133+Q1133</f>
        <v>0</v>
      </c>
      <c r="T1133" s="198">
        <v>0</v>
      </c>
      <c r="U1133" s="16"/>
      <c r="V1133" s="16"/>
      <c r="W1133" s="16"/>
      <c r="X1133" s="94"/>
      <c r="Y1133" s="190" t="s">
        <v>1261</v>
      </c>
      <c r="Z1133" s="95"/>
    </row>
    <row r="1134" spans="10:26" s="83" customFormat="1" ht="12.75">
      <c r="J1134" s="189"/>
      <c r="K1134" s="70"/>
      <c r="L1134" s="202"/>
      <c r="M1134" s="198"/>
      <c r="N1134" s="198"/>
      <c r="O1134" s="198"/>
      <c r="P1134" s="198"/>
      <c r="Q1134" s="198"/>
      <c r="R1134" s="198"/>
      <c r="S1134" s="198"/>
      <c r="T1134" s="198"/>
      <c r="U1134" s="16"/>
      <c r="V1134" s="16"/>
      <c r="W1134" s="16"/>
      <c r="X1134" s="94"/>
      <c r="Y1134" s="190"/>
      <c r="Z1134" s="95"/>
    </row>
    <row r="1135" spans="10:26" s="83" customFormat="1" ht="102">
      <c r="J1135" s="189"/>
      <c r="K1135" s="92" t="s">
        <v>1254</v>
      </c>
      <c r="L1135" s="202"/>
      <c r="M1135" s="198"/>
      <c r="N1135" s="198"/>
      <c r="O1135" s="198"/>
      <c r="P1135" s="198"/>
      <c r="Q1135" s="198"/>
      <c r="R1135" s="198"/>
      <c r="S1135" s="198"/>
      <c r="T1135" s="198"/>
      <c r="U1135" s="16"/>
      <c r="V1135" s="16"/>
      <c r="W1135" s="16"/>
      <c r="X1135" s="94"/>
      <c r="Y1135" s="190"/>
      <c r="Z1135" s="95"/>
    </row>
    <row r="1136" spans="10:26" s="83" customFormat="1" ht="25.5">
      <c r="J1136" s="71" t="s">
        <v>1255</v>
      </c>
      <c r="K1136" s="92" t="s">
        <v>280</v>
      </c>
      <c r="L1136" s="203">
        <v>517635.6</v>
      </c>
      <c r="M1136" s="198">
        <v>0</v>
      </c>
      <c r="N1136" s="198">
        <v>45011.8</v>
      </c>
      <c r="O1136" s="198">
        <v>0</v>
      </c>
      <c r="P1136" s="198">
        <v>0</v>
      </c>
      <c r="Q1136" s="198">
        <v>0</v>
      </c>
      <c r="R1136" s="198">
        <f>L1136+N1136+P1136</f>
        <v>562647.4</v>
      </c>
      <c r="S1136" s="198">
        <f>M1136+O1136+Q1136</f>
        <v>0</v>
      </c>
      <c r="T1136" s="198">
        <v>0</v>
      </c>
      <c r="U1136" s="16"/>
      <c r="V1136" s="16"/>
      <c r="W1136" s="16"/>
      <c r="X1136" s="94"/>
      <c r="Y1136" s="190" t="s">
        <v>1262</v>
      </c>
      <c r="Z1136" s="95"/>
    </row>
    <row r="1137" spans="10:26" s="83" customFormat="1" ht="12.75">
      <c r="J1137" s="71"/>
      <c r="K1137" s="70"/>
      <c r="L1137" s="198"/>
      <c r="M1137" s="195"/>
      <c r="N1137" s="195"/>
      <c r="O1137" s="195"/>
      <c r="P1137" s="195"/>
      <c r="Q1137" s="195"/>
      <c r="R1137" s="195"/>
      <c r="S1137" s="195"/>
      <c r="T1137" s="195"/>
      <c r="U1137" s="16"/>
      <c r="V1137" s="16"/>
      <c r="W1137" s="16"/>
      <c r="X1137" s="94"/>
      <c r="Y1137" s="49"/>
      <c r="Z1137" s="95"/>
    </row>
    <row r="1138" spans="10:26" ht="38.25">
      <c r="J1138" s="13"/>
      <c r="K1138" s="14" t="s">
        <v>94</v>
      </c>
      <c r="L1138" s="192"/>
      <c r="M1138" s="192"/>
      <c r="N1138" s="192"/>
      <c r="O1138" s="192"/>
      <c r="P1138" s="192"/>
      <c r="Q1138" s="192"/>
      <c r="R1138" s="192"/>
      <c r="S1138" s="193"/>
      <c r="T1138" s="193"/>
      <c r="U1138" s="16"/>
      <c r="V1138" s="16"/>
      <c r="W1138" s="16"/>
      <c r="X1138" s="16"/>
      <c r="Y1138" s="49"/>
      <c r="Z1138" s="90"/>
    </row>
    <row r="1139" spans="10:26" ht="12.75">
      <c r="J1139" s="13" t="s">
        <v>1</v>
      </c>
      <c r="K1139" s="14" t="s">
        <v>10</v>
      </c>
      <c r="L1139" s="192">
        <f aca="true" t="shared" si="57" ref="L1139:T1139">L1141+L1190+L1196</f>
        <v>34817972.800000004</v>
      </c>
      <c r="M1139" s="192">
        <f t="shared" si="57"/>
        <v>1044074.5</v>
      </c>
      <c r="N1139" s="192">
        <f t="shared" si="57"/>
        <v>63203.4</v>
      </c>
      <c r="O1139" s="192">
        <f t="shared" si="57"/>
        <v>0</v>
      </c>
      <c r="P1139" s="192">
        <f t="shared" si="57"/>
        <v>0</v>
      </c>
      <c r="Q1139" s="192">
        <f t="shared" si="57"/>
        <v>0</v>
      </c>
      <c r="R1139" s="192">
        <f t="shared" si="57"/>
        <v>34881176.2</v>
      </c>
      <c r="S1139" s="192">
        <f t="shared" si="57"/>
        <v>1044074.5</v>
      </c>
      <c r="T1139" s="192">
        <f t="shared" si="57"/>
        <v>1041901.2</v>
      </c>
      <c r="U1139" s="12"/>
      <c r="V1139" s="12"/>
      <c r="W1139" s="12"/>
      <c r="X1139" s="12"/>
      <c r="Y1139" s="49"/>
      <c r="Z1139" s="12"/>
    </row>
    <row r="1140" spans="10:26" ht="12.75">
      <c r="J1140" s="13"/>
      <c r="K1140" s="14" t="s">
        <v>0</v>
      </c>
      <c r="L1140" s="192"/>
      <c r="M1140" s="192"/>
      <c r="N1140" s="192"/>
      <c r="O1140" s="192"/>
      <c r="P1140" s="192"/>
      <c r="Q1140" s="192"/>
      <c r="R1140" s="192"/>
      <c r="S1140" s="192"/>
      <c r="T1140" s="194"/>
      <c r="U1140" s="8">
        <v>0</v>
      </c>
      <c r="V1140" s="8">
        <v>0</v>
      </c>
      <c r="W1140" s="8">
        <v>0</v>
      </c>
      <c r="X1140" s="8">
        <v>0</v>
      </c>
      <c r="Y1140" s="49"/>
      <c r="Z1140" s="12"/>
    </row>
    <row r="1141" spans="10:26" ht="12.75">
      <c r="J1141" s="46" t="s">
        <v>2</v>
      </c>
      <c r="K1141" s="14" t="s">
        <v>11</v>
      </c>
      <c r="L1141" s="194">
        <f>SUM(L1143:L1188)</f>
        <v>34264871.1</v>
      </c>
      <c r="M1141" s="194">
        <f aca="true" t="shared" si="58" ref="M1141:T1141">SUM(M1143:M1188)</f>
        <v>1044074.5</v>
      </c>
      <c r="N1141" s="194">
        <f t="shared" si="58"/>
        <v>0</v>
      </c>
      <c r="O1141" s="194">
        <f t="shared" si="58"/>
        <v>0</v>
      </c>
      <c r="P1141" s="194">
        <f t="shared" si="58"/>
        <v>0</v>
      </c>
      <c r="Q1141" s="194">
        <f t="shared" si="58"/>
        <v>0</v>
      </c>
      <c r="R1141" s="194">
        <f t="shared" si="58"/>
        <v>34264871.1</v>
      </c>
      <c r="S1141" s="194">
        <f t="shared" si="58"/>
        <v>1044074.5</v>
      </c>
      <c r="T1141" s="194">
        <f t="shared" si="58"/>
        <v>1041901.2</v>
      </c>
      <c r="U1141" s="235"/>
      <c r="V1141" s="236"/>
      <c r="W1141" s="15"/>
      <c r="X1141" s="15"/>
      <c r="Y1141" s="49"/>
      <c r="Z1141" s="12"/>
    </row>
    <row r="1142" spans="10:26" ht="12.75">
      <c r="J1142" s="46"/>
      <c r="K1142" s="10" t="s">
        <v>102</v>
      </c>
      <c r="L1142" s="194"/>
      <c r="M1142" s="194"/>
      <c r="N1142" s="194"/>
      <c r="O1142" s="194"/>
      <c r="P1142" s="194"/>
      <c r="Q1142" s="194"/>
      <c r="R1142" s="194"/>
      <c r="S1142" s="96"/>
      <c r="T1142" s="96"/>
      <c r="U1142" s="235"/>
      <c r="V1142" s="236"/>
      <c r="W1142" s="15"/>
      <c r="X1142" s="15"/>
      <c r="Y1142" s="49"/>
      <c r="Z1142" s="12"/>
    </row>
    <row r="1143" spans="10:26" ht="63.75">
      <c r="J1143" s="21" t="s">
        <v>103</v>
      </c>
      <c r="K1143" s="10" t="s">
        <v>1263</v>
      </c>
      <c r="L1143" s="194">
        <v>39692.3</v>
      </c>
      <c r="M1143" s="194">
        <v>0</v>
      </c>
      <c r="N1143" s="194"/>
      <c r="O1143" s="194"/>
      <c r="P1143" s="194"/>
      <c r="Q1143" s="194"/>
      <c r="R1143" s="194">
        <f>L1143+N1143+P1143</f>
        <v>39692.3</v>
      </c>
      <c r="S1143" s="194">
        <f>M1143+O1143+Q1143</f>
        <v>0</v>
      </c>
      <c r="T1143" s="194"/>
      <c r="U1143" s="237" t="s">
        <v>1264</v>
      </c>
      <c r="V1143" s="238"/>
      <c r="W1143" s="15"/>
      <c r="X1143" s="15"/>
      <c r="Y1143" s="237" t="s">
        <v>1264</v>
      </c>
      <c r="Z1143" s="238"/>
    </row>
    <row r="1144" spans="10:26" ht="38.25">
      <c r="J1144" s="21" t="s">
        <v>111</v>
      </c>
      <c r="K1144" s="10" t="s">
        <v>1265</v>
      </c>
      <c r="L1144" s="194">
        <v>5324900</v>
      </c>
      <c r="M1144" s="194">
        <v>260085.3</v>
      </c>
      <c r="N1144" s="194"/>
      <c r="O1144" s="194"/>
      <c r="P1144" s="194"/>
      <c r="Q1144" s="194"/>
      <c r="R1144" s="194">
        <f aca="true" t="shared" si="59" ref="R1144:S1187">L1144+N1144+P1144</f>
        <v>5324900</v>
      </c>
      <c r="S1144" s="194">
        <f t="shared" si="59"/>
        <v>260085.3</v>
      </c>
      <c r="T1144" s="194">
        <v>260085.3</v>
      </c>
      <c r="U1144" s="237" t="s">
        <v>1266</v>
      </c>
      <c r="V1144" s="238"/>
      <c r="W1144" s="15"/>
      <c r="X1144" s="15"/>
      <c r="Y1144" s="237" t="s">
        <v>1266</v>
      </c>
      <c r="Z1144" s="238"/>
    </row>
    <row r="1145" spans="10:26" ht="12.75">
      <c r="J1145" s="239" t="s">
        <v>117</v>
      </c>
      <c r="K1145" s="241" t="s">
        <v>1267</v>
      </c>
      <c r="L1145" s="243">
        <v>11688856</v>
      </c>
      <c r="M1145" s="243">
        <v>417583.7</v>
      </c>
      <c r="N1145" s="243"/>
      <c r="O1145" s="243"/>
      <c r="P1145" s="243"/>
      <c r="Q1145" s="243"/>
      <c r="R1145" s="243">
        <f t="shared" si="59"/>
        <v>11688856</v>
      </c>
      <c r="S1145" s="243">
        <f t="shared" si="59"/>
        <v>417583.7</v>
      </c>
      <c r="T1145" s="243">
        <v>417583.7</v>
      </c>
      <c r="U1145" s="219" t="s">
        <v>1268</v>
      </c>
      <c r="V1145" s="220"/>
      <c r="W1145" s="15"/>
      <c r="X1145" s="15"/>
      <c r="Y1145" s="219" t="s">
        <v>1268</v>
      </c>
      <c r="Z1145" s="220"/>
    </row>
    <row r="1146" spans="10:26" ht="12.75">
      <c r="J1146" s="240"/>
      <c r="K1146" s="242"/>
      <c r="L1146" s="244"/>
      <c r="M1146" s="244"/>
      <c r="N1146" s="244"/>
      <c r="O1146" s="244"/>
      <c r="P1146" s="244"/>
      <c r="Q1146" s="244"/>
      <c r="R1146" s="244"/>
      <c r="S1146" s="244"/>
      <c r="T1146" s="244"/>
      <c r="U1146" s="223"/>
      <c r="V1146" s="224"/>
      <c r="W1146" s="15"/>
      <c r="X1146" s="15"/>
      <c r="Y1146" s="223"/>
      <c r="Z1146" s="224"/>
    </row>
    <row r="1147" spans="10:26" ht="12.75">
      <c r="J1147" s="239" t="s">
        <v>121</v>
      </c>
      <c r="K1147" s="241" t="s">
        <v>1269</v>
      </c>
      <c r="L1147" s="243">
        <v>5507034.4</v>
      </c>
      <c r="M1147" s="243">
        <v>33193.1</v>
      </c>
      <c r="N1147" s="243"/>
      <c r="O1147" s="243"/>
      <c r="P1147" s="243"/>
      <c r="Q1147" s="243"/>
      <c r="R1147" s="243">
        <f t="shared" si="59"/>
        <v>5507034.4</v>
      </c>
      <c r="S1147" s="243">
        <f t="shared" si="59"/>
        <v>33193.1</v>
      </c>
      <c r="T1147" s="243">
        <v>33193.1</v>
      </c>
      <c r="U1147" s="219" t="s">
        <v>1270</v>
      </c>
      <c r="V1147" s="220"/>
      <c r="W1147" s="15"/>
      <c r="X1147" s="15"/>
      <c r="Y1147" s="219" t="s">
        <v>1270</v>
      </c>
      <c r="Z1147" s="220"/>
    </row>
    <row r="1148" spans="10:26" ht="12.75">
      <c r="J1148" s="240"/>
      <c r="K1148" s="242"/>
      <c r="L1148" s="244"/>
      <c r="M1148" s="244"/>
      <c r="N1148" s="244"/>
      <c r="O1148" s="244"/>
      <c r="P1148" s="244"/>
      <c r="Q1148" s="244"/>
      <c r="R1148" s="244"/>
      <c r="S1148" s="244"/>
      <c r="T1148" s="244"/>
      <c r="U1148" s="223"/>
      <c r="V1148" s="224"/>
      <c r="W1148" s="15"/>
      <c r="X1148" s="15"/>
      <c r="Y1148" s="223"/>
      <c r="Z1148" s="224"/>
    </row>
    <row r="1149" spans="10:26" ht="89.25">
      <c r="J1149" s="21" t="s">
        <v>1271</v>
      </c>
      <c r="K1149" s="10" t="s">
        <v>1272</v>
      </c>
      <c r="L1149" s="194">
        <v>1501927.5</v>
      </c>
      <c r="M1149" s="194">
        <v>0</v>
      </c>
      <c r="N1149" s="194"/>
      <c r="O1149" s="194"/>
      <c r="P1149" s="194"/>
      <c r="Q1149" s="194"/>
      <c r="R1149" s="194">
        <f t="shared" si="59"/>
        <v>1501927.5</v>
      </c>
      <c r="S1149" s="194">
        <f t="shared" si="59"/>
        <v>0</v>
      </c>
      <c r="T1149" s="194"/>
      <c r="U1149" s="237" t="s">
        <v>1273</v>
      </c>
      <c r="V1149" s="238"/>
      <c r="W1149" s="15"/>
      <c r="X1149" s="15"/>
      <c r="Y1149" s="237" t="s">
        <v>1273</v>
      </c>
      <c r="Z1149" s="238"/>
    </row>
    <row r="1150" spans="10:26" ht="51">
      <c r="J1150" s="21" t="s">
        <v>180</v>
      </c>
      <c r="K1150" s="10" t="s">
        <v>1274</v>
      </c>
      <c r="L1150" s="194">
        <v>810823.8</v>
      </c>
      <c r="M1150" s="194"/>
      <c r="N1150" s="194"/>
      <c r="O1150" s="194"/>
      <c r="P1150" s="194"/>
      <c r="Q1150" s="194"/>
      <c r="R1150" s="194">
        <f t="shared" si="59"/>
        <v>810823.8</v>
      </c>
      <c r="S1150" s="194">
        <f t="shared" si="59"/>
        <v>0</v>
      </c>
      <c r="T1150" s="194"/>
      <c r="U1150" s="237" t="s">
        <v>1275</v>
      </c>
      <c r="V1150" s="238"/>
      <c r="W1150" s="15"/>
      <c r="X1150" s="15"/>
      <c r="Y1150" s="237" t="s">
        <v>1275</v>
      </c>
      <c r="Z1150" s="238"/>
    </row>
    <row r="1151" spans="10:26" ht="63.75">
      <c r="J1151" s="21" t="s">
        <v>191</v>
      </c>
      <c r="K1151" s="10" t="s">
        <v>1276</v>
      </c>
      <c r="L1151" s="194">
        <v>487000</v>
      </c>
      <c r="M1151" s="194"/>
      <c r="N1151" s="194"/>
      <c r="O1151" s="194"/>
      <c r="P1151" s="194"/>
      <c r="Q1151" s="194"/>
      <c r="R1151" s="194">
        <f t="shared" si="59"/>
        <v>487000</v>
      </c>
      <c r="S1151" s="194">
        <f t="shared" si="59"/>
        <v>0</v>
      </c>
      <c r="T1151" s="194"/>
      <c r="U1151" s="237" t="s">
        <v>1277</v>
      </c>
      <c r="V1151" s="238"/>
      <c r="W1151" s="15"/>
      <c r="X1151" s="15"/>
      <c r="Y1151" s="237" t="s">
        <v>1277</v>
      </c>
      <c r="Z1151" s="238"/>
    </row>
    <row r="1152" spans="10:26" ht="51">
      <c r="J1152" s="21" t="s">
        <v>200</v>
      </c>
      <c r="K1152" s="10" t="s">
        <v>1419</v>
      </c>
      <c r="L1152" s="194">
        <v>883611.2</v>
      </c>
      <c r="M1152" s="194">
        <v>69518.2</v>
      </c>
      <c r="N1152" s="194"/>
      <c r="O1152" s="194"/>
      <c r="P1152" s="194"/>
      <c r="Q1152" s="194"/>
      <c r="R1152" s="194">
        <f t="shared" si="59"/>
        <v>883611.2</v>
      </c>
      <c r="S1152" s="194">
        <f t="shared" si="59"/>
        <v>69518.2</v>
      </c>
      <c r="T1152" s="194">
        <v>69518.2</v>
      </c>
      <c r="U1152" s="237" t="s">
        <v>1278</v>
      </c>
      <c r="V1152" s="238"/>
      <c r="W1152" s="15"/>
      <c r="X1152" s="15"/>
      <c r="Y1152" s="237" t="s">
        <v>1278</v>
      </c>
      <c r="Z1152" s="238"/>
    </row>
    <row r="1153" spans="10:26" ht="51">
      <c r="J1153" s="21" t="s">
        <v>213</v>
      </c>
      <c r="K1153" s="10" t="s">
        <v>1279</v>
      </c>
      <c r="L1153" s="194">
        <v>182253.7</v>
      </c>
      <c r="M1153" s="194"/>
      <c r="N1153" s="194"/>
      <c r="O1153" s="194"/>
      <c r="P1153" s="194"/>
      <c r="Q1153" s="194"/>
      <c r="R1153" s="194">
        <f t="shared" si="59"/>
        <v>182253.7</v>
      </c>
      <c r="S1153" s="194">
        <f t="shared" si="59"/>
        <v>0</v>
      </c>
      <c r="T1153" s="194"/>
      <c r="U1153" s="237" t="s">
        <v>1280</v>
      </c>
      <c r="V1153" s="238"/>
      <c r="W1153" s="15"/>
      <c r="X1153" s="15"/>
      <c r="Y1153" s="237" t="s">
        <v>1280</v>
      </c>
      <c r="Z1153" s="238"/>
    </row>
    <row r="1154" spans="10:26" ht="12.75">
      <c r="J1154" s="239" t="s">
        <v>220</v>
      </c>
      <c r="K1154" s="241" t="s">
        <v>1420</v>
      </c>
      <c r="L1154" s="243">
        <v>5549.7</v>
      </c>
      <c r="M1154" s="243"/>
      <c r="N1154" s="243"/>
      <c r="O1154" s="243"/>
      <c r="P1154" s="243"/>
      <c r="Q1154" s="243"/>
      <c r="R1154" s="243">
        <f t="shared" si="59"/>
        <v>5549.7</v>
      </c>
      <c r="S1154" s="243">
        <f t="shared" si="59"/>
        <v>0</v>
      </c>
      <c r="T1154" s="243"/>
      <c r="U1154" s="219" t="s">
        <v>1281</v>
      </c>
      <c r="V1154" s="220"/>
      <c r="W1154" s="15"/>
      <c r="X1154" s="15"/>
      <c r="Y1154" s="219" t="s">
        <v>1281</v>
      </c>
      <c r="Z1154" s="220"/>
    </row>
    <row r="1155" spans="10:26" ht="12.75">
      <c r="J1155" s="240"/>
      <c r="K1155" s="242"/>
      <c r="L1155" s="244"/>
      <c r="M1155" s="244"/>
      <c r="N1155" s="244"/>
      <c r="O1155" s="244"/>
      <c r="P1155" s="244"/>
      <c r="Q1155" s="244"/>
      <c r="R1155" s="244"/>
      <c r="S1155" s="244"/>
      <c r="T1155" s="244"/>
      <c r="U1155" s="223"/>
      <c r="V1155" s="224"/>
      <c r="W1155" s="15"/>
      <c r="X1155" s="15"/>
      <c r="Y1155" s="223"/>
      <c r="Z1155" s="224"/>
    </row>
    <row r="1156" spans="10:26" ht="51">
      <c r="J1156" s="21" t="s">
        <v>224</v>
      </c>
      <c r="K1156" s="10" t="s">
        <v>1282</v>
      </c>
      <c r="L1156" s="194">
        <v>2741.3</v>
      </c>
      <c r="M1156" s="194"/>
      <c r="N1156" s="194"/>
      <c r="O1156" s="194"/>
      <c r="P1156" s="194"/>
      <c r="Q1156" s="194"/>
      <c r="R1156" s="194">
        <f t="shared" si="59"/>
        <v>2741.3</v>
      </c>
      <c r="S1156" s="194">
        <f t="shared" si="59"/>
        <v>0</v>
      </c>
      <c r="T1156" s="194"/>
      <c r="U1156" s="237" t="s">
        <v>1421</v>
      </c>
      <c r="V1156" s="238"/>
      <c r="W1156" s="15"/>
      <c r="X1156" s="15"/>
      <c r="Y1156" s="237" t="s">
        <v>1421</v>
      </c>
      <c r="Z1156" s="238"/>
    </row>
    <row r="1157" spans="10:26" ht="12.75">
      <c r="J1157" s="239" t="s">
        <v>227</v>
      </c>
      <c r="K1157" s="241" t="s">
        <v>1422</v>
      </c>
      <c r="L1157" s="243">
        <v>35866.3</v>
      </c>
      <c r="M1157" s="243"/>
      <c r="N1157" s="243"/>
      <c r="O1157" s="243"/>
      <c r="P1157" s="243"/>
      <c r="Q1157" s="243"/>
      <c r="R1157" s="243">
        <f t="shared" si="59"/>
        <v>35866.3</v>
      </c>
      <c r="S1157" s="243">
        <f t="shared" si="59"/>
        <v>0</v>
      </c>
      <c r="T1157" s="243"/>
      <c r="U1157" s="219" t="s">
        <v>1283</v>
      </c>
      <c r="V1157" s="220"/>
      <c r="W1157" s="15"/>
      <c r="X1157" s="15"/>
      <c r="Y1157" s="219" t="s">
        <v>1283</v>
      </c>
      <c r="Z1157" s="220"/>
    </row>
    <row r="1158" spans="10:26" ht="12.75">
      <c r="J1158" s="240"/>
      <c r="K1158" s="242"/>
      <c r="L1158" s="244"/>
      <c r="M1158" s="244"/>
      <c r="N1158" s="244"/>
      <c r="O1158" s="244"/>
      <c r="P1158" s="244"/>
      <c r="Q1158" s="244"/>
      <c r="R1158" s="244"/>
      <c r="S1158" s="244"/>
      <c r="T1158" s="244"/>
      <c r="U1158" s="223"/>
      <c r="V1158" s="224"/>
      <c r="W1158" s="15"/>
      <c r="X1158" s="15"/>
      <c r="Y1158" s="223"/>
      <c r="Z1158" s="224"/>
    </row>
    <row r="1159" spans="10:26" ht="76.5">
      <c r="J1159" s="21" t="s">
        <v>233</v>
      </c>
      <c r="K1159" s="10" t="s">
        <v>1423</v>
      </c>
      <c r="L1159" s="194">
        <v>672145.2</v>
      </c>
      <c r="M1159" s="194">
        <v>2173.3</v>
      </c>
      <c r="N1159" s="194"/>
      <c r="O1159" s="194"/>
      <c r="P1159" s="194"/>
      <c r="Q1159" s="194"/>
      <c r="R1159" s="194">
        <f t="shared" si="59"/>
        <v>672145.2</v>
      </c>
      <c r="S1159" s="194">
        <f t="shared" si="59"/>
        <v>2173.3</v>
      </c>
      <c r="T1159" s="194">
        <v>0</v>
      </c>
      <c r="U1159" s="237" t="s">
        <v>1284</v>
      </c>
      <c r="V1159" s="238"/>
      <c r="W1159" s="15"/>
      <c r="X1159" s="15"/>
      <c r="Y1159" s="237" t="s">
        <v>1284</v>
      </c>
      <c r="Z1159" s="238"/>
    </row>
    <row r="1160" spans="10:26" ht="12.75">
      <c r="J1160" s="239" t="s">
        <v>240</v>
      </c>
      <c r="K1160" s="241" t="s">
        <v>1285</v>
      </c>
      <c r="L1160" s="243">
        <v>291265.2</v>
      </c>
      <c r="M1160" s="243">
        <v>50347.3</v>
      </c>
      <c r="N1160" s="243"/>
      <c r="O1160" s="243"/>
      <c r="P1160" s="243"/>
      <c r="Q1160" s="243"/>
      <c r="R1160" s="243">
        <f t="shared" si="59"/>
        <v>291265.2</v>
      </c>
      <c r="S1160" s="243">
        <f t="shared" si="59"/>
        <v>50347.3</v>
      </c>
      <c r="T1160" s="243">
        <v>50347.3</v>
      </c>
      <c r="U1160" s="219" t="s">
        <v>1286</v>
      </c>
      <c r="V1160" s="220"/>
      <c r="W1160" s="15"/>
      <c r="X1160" s="15"/>
      <c r="Y1160" s="219" t="s">
        <v>1286</v>
      </c>
      <c r="Z1160" s="220"/>
    </row>
    <row r="1161" spans="10:26" ht="12.75">
      <c r="J1161" s="240"/>
      <c r="K1161" s="242"/>
      <c r="L1161" s="244"/>
      <c r="M1161" s="244"/>
      <c r="N1161" s="244"/>
      <c r="O1161" s="244"/>
      <c r="P1161" s="244"/>
      <c r="Q1161" s="244"/>
      <c r="R1161" s="244"/>
      <c r="S1161" s="244"/>
      <c r="T1161" s="244"/>
      <c r="U1161" s="223"/>
      <c r="V1161" s="224"/>
      <c r="W1161" s="15"/>
      <c r="X1161" s="15"/>
      <c r="Y1161" s="223"/>
      <c r="Z1161" s="224"/>
    </row>
    <row r="1162" spans="10:26" ht="63.75">
      <c r="J1162" s="21" t="s">
        <v>246</v>
      </c>
      <c r="K1162" s="10" t="s">
        <v>1287</v>
      </c>
      <c r="L1162" s="194">
        <v>314354.2</v>
      </c>
      <c r="M1162" s="194"/>
      <c r="N1162" s="194"/>
      <c r="O1162" s="194"/>
      <c r="P1162" s="194"/>
      <c r="Q1162" s="194"/>
      <c r="R1162" s="194">
        <f t="shared" si="59"/>
        <v>314354.2</v>
      </c>
      <c r="S1162" s="194">
        <f t="shared" si="59"/>
        <v>0</v>
      </c>
      <c r="T1162" s="194"/>
      <c r="U1162" s="237" t="s">
        <v>1288</v>
      </c>
      <c r="V1162" s="238"/>
      <c r="W1162" s="15"/>
      <c r="X1162" s="15"/>
      <c r="Y1162" s="237" t="s">
        <v>1288</v>
      </c>
      <c r="Z1162" s="238"/>
    </row>
    <row r="1163" spans="10:26" ht="51">
      <c r="J1163" s="21" t="s">
        <v>1289</v>
      </c>
      <c r="K1163" s="10" t="s">
        <v>1290</v>
      </c>
      <c r="L1163" s="194">
        <v>139868.1</v>
      </c>
      <c r="M1163" s="194"/>
      <c r="N1163" s="194"/>
      <c r="O1163" s="194"/>
      <c r="P1163" s="194"/>
      <c r="Q1163" s="194"/>
      <c r="R1163" s="194">
        <f>L1163+N1163+P1163</f>
        <v>139868.1</v>
      </c>
      <c r="S1163" s="194">
        <f>M1163+O1163+Q1163</f>
        <v>0</v>
      </c>
      <c r="T1163" s="194"/>
      <c r="U1163" s="237" t="s">
        <v>1291</v>
      </c>
      <c r="V1163" s="238"/>
      <c r="W1163" s="15"/>
      <c r="X1163" s="15"/>
      <c r="Y1163" s="237" t="s">
        <v>1291</v>
      </c>
      <c r="Z1163" s="238"/>
    </row>
    <row r="1164" spans="10:26" ht="38.25">
      <c r="J1164" s="21" t="s">
        <v>1292</v>
      </c>
      <c r="K1164" s="10" t="s">
        <v>1293</v>
      </c>
      <c r="L1164" s="194">
        <v>2727.3</v>
      </c>
      <c r="M1164" s="194">
        <v>0</v>
      </c>
      <c r="N1164" s="194"/>
      <c r="O1164" s="194"/>
      <c r="P1164" s="194"/>
      <c r="Q1164" s="194"/>
      <c r="R1164" s="194">
        <f t="shared" si="59"/>
        <v>2727.3</v>
      </c>
      <c r="S1164" s="194">
        <f t="shared" si="59"/>
        <v>0</v>
      </c>
      <c r="T1164" s="194">
        <v>0</v>
      </c>
      <c r="U1164" s="237" t="s">
        <v>1294</v>
      </c>
      <c r="V1164" s="238"/>
      <c r="W1164" s="15"/>
      <c r="X1164" s="15"/>
      <c r="Y1164" s="237" t="s">
        <v>1294</v>
      </c>
      <c r="Z1164" s="238"/>
    </row>
    <row r="1165" spans="10:26" ht="63.75">
      <c r="J1165" s="21" t="s">
        <v>1295</v>
      </c>
      <c r="K1165" s="10" t="s">
        <v>1424</v>
      </c>
      <c r="L1165" s="194">
        <v>230</v>
      </c>
      <c r="M1165" s="194"/>
      <c r="N1165" s="194"/>
      <c r="O1165" s="194"/>
      <c r="P1165" s="194"/>
      <c r="Q1165" s="194"/>
      <c r="R1165" s="194">
        <f t="shared" si="59"/>
        <v>230</v>
      </c>
      <c r="S1165" s="194">
        <f t="shared" si="59"/>
        <v>0</v>
      </c>
      <c r="T1165" s="194"/>
      <c r="U1165" s="237" t="s">
        <v>1296</v>
      </c>
      <c r="V1165" s="238"/>
      <c r="W1165" s="15"/>
      <c r="X1165" s="15"/>
      <c r="Y1165" s="237" t="s">
        <v>1296</v>
      </c>
      <c r="Z1165" s="238"/>
    </row>
    <row r="1166" spans="10:26" ht="63.75">
      <c r="J1166" s="21" t="s">
        <v>1297</v>
      </c>
      <c r="K1166" s="10" t="s">
        <v>1298</v>
      </c>
      <c r="L1166" s="194">
        <v>20000</v>
      </c>
      <c r="M1166" s="194"/>
      <c r="N1166" s="194"/>
      <c r="O1166" s="194"/>
      <c r="P1166" s="194"/>
      <c r="Q1166" s="194"/>
      <c r="R1166" s="194">
        <f t="shared" si="59"/>
        <v>20000</v>
      </c>
      <c r="S1166" s="194"/>
      <c r="T1166" s="194"/>
      <c r="U1166" s="237" t="s">
        <v>1299</v>
      </c>
      <c r="V1166" s="238"/>
      <c r="W1166" s="15"/>
      <c r="X1166" s="15"/>
      <c r="Y1166" s="237" t="s">
        <v>1299</v>
      </c>
      <c r="Z1166" s="238"/>
    </row>
    <row r="1167" spans="10:26" ht="63.75">
      <c r="J1167" s="21" t="s">
        <v>1300</v>
      </c>
      <c r="K1167" s="10" t="s">
        <v>1425</v>
      </c>
      <c r="L1167" s="194">
        <v>1195200.2</v>
      </c>
      <c r="M1167" s="194">
        <v>18728.7</v>
      </c>
      <c r="N1167" s="194"/>
      <c r="O1167" s="194"/>
      <c r="P1167" s="194"/>
      <c r="Q1167" s="194"/>
      <c r="R1167" s="194">
        <f t="shared" si="59"/>
        <v>1195200.2</v>
      </c>
      <c r="S1167" s="194">
        <f t="shared" si="59"/>
        <v>18728.7</v>
      </c>
      <c r="T1167" s="194">
        <v>18728.7</v>
      </c>
      <c r="U1167" s="237" t="s">
        <v>1301</v>
      </c>
      <c r="V1167" s="238"/>
      <c r="W1167" s="15"/>
      <c r="X1167" s="15"/>
      <c r="Y1167" s="237" t="s">
        <v>1301</v>
      </c>
      <c r="Z1167" s="238"/>
    </row>
    <row r="1168" spans="10:26" ht="38.25">
      <c r="J1168" s="21" t="s">
        <v>1302</v>
      </c>
      <c r="K1168" s="10" t="s">
        <v>1303</v>
      </c>
      <c r="L1168" s="194">
        <v>6947.4</v>
      </c>
      <c r="M1168" s="194"/>
      <c r="N1168" s="194"/>
      <c r="O1168" s="194"/>
      <c r="P1168" s="194"/>
      <c r="Q1168" s="194"/>
      <c r="R1168" s="194">
        <f t="shared" si="59"/>
        <v>6947.4</v>
      </c>
      <c r="S1168" s="194">
        <f t="shared" si="59"/>
        <v>0</v>
      </c>
      <c r="T1168" s="194"/>
      <c r="U1168" s="237" t="s">
        <v>1304</v>
      </c>
      <c r="V1168" s="238"/>
      <c r="W1168" s="15"/>
      <c r="X1168" s="15"/>
      <c r="Y1168" s="237" t="s">
        <v>1304</v>
      </c>
      <c r="Z1168" s="238"/>
    </row>
    <row r="1169" spans="10:26" ht="38.25">
      <c r="J1169" s="21" t="s">
        <v>1305</v>
      </c>
      <c r="K1169" s="10" t="s">
        <v>1426</v>
      </c>
      <c r="L1169" s="194">
        <v>1000000</v>
      </c>
      <c r="M1169" s="194">
        <v>49084.6</v>
      </c>
      <c r="N1169" s="194"/>
      <c r="O1169" s="194"/>
      <c r="P1169" s="194"/>
      <c r="Q1169" s="194"/>
      <c r="R1169" s="194">
        <f t="shared" si="59"/>
        <v>1000000</v>
      </c>
      <c r="S1169" s="194">
        <f t="shared" si="59"/>
        <v>49084.6</v>
      </c>
      <c r="T1169" s="194">
        <v>49084.6</v>
      </c>
      <c r="U1169" s="237" t="s">
        <v>1306</v>
      </c>
      <c r="V1169" s="238"/>
      <c r="W1169" s="15"/>
      <c r="X1169" s="15"/>
      <c r="Y1169" s="237" t="s">
        <v>1306</v>
      </c>
      <c r="Z1169" s="238"/>
    </row>
    <row r="1170" spans="10:26" ht="38.25">
      <c r="J1170" s="21" t="s">
        <v>1307</v>
      </c>
      <c r="K1170" s="10" t="s">
        <v>1427</v>
      </c>
      <c r="L1170" s="194">
        <v>403930</v>
      </c>
      <c r="M1170" s="194">
        <v>43442.3</v>
      </c>
      <c r="N1170" s="194"/>
      <c r="O1170" s="194"/>
      <c r="P1170" s="194"/>
      <c r="Q1170" s="194"/>
      <c r="R1170" s="194">
        <f t="shared" si="59"/>
        <v>403930</v>
      </c>
      <c r="S1170" s="194">
        <f t="shared" si="59"/>
        <v>43442.3</v>
      </c>
      <c r="T1170" s="194">
        <v>43442.3</v>
      </c>
      <c r="U1170" s="237" t="s">
        <v>1308</v>
      </c>
      <c r="V1170" s="238"/>
      <c r="W1170" s="15"/>
      <c r="X1170" s="15"/>
      <c r="Y1170" s="237" t="s">
        <v>1308</v>
      </c>
      <c r="Z1170" s="238"/>
    </row>
    <row r="1171" spans="10:26" ht="51">
      <c r="J1171" s="21" t="s">
        <v>1309</v>
      </c>
      <c r="K1171" s="10" t="s">
        <v>1428</v>
      </c>
      <c r="L1171" s="194">
        <v>360000</v>
      </c>
      <c r="M1171" s="194"/>
      <c r="N1171" s="194"/>
      <c r="O1171" s="194"/>
      <c r="P1171" s="194"/>
      <c r="Q1171" s="194"/>
      <c r="R1171" s="194">
        <f t="shared" si="59"/>
        <v>360000</v>
      </c>
      <c r="S1171" s="194">
        <f t="shared" si="59"/>
        <v>0</v>
      </c>
      <c r="T1171" s="194"/>
      <c r="U1171" s="237" t="s">
        <v>1310</v>
      </c>
      <c r="V1171" s="238"/>
      <c r="W1171" s="15"/>
      <c r="X1171" s="15"/>
      <c r="Y1171" s="237" t="s">
        <v>1310</v>
      </c>
      <c r="Z1171" s="238"/>
    </row>
    <row r="1172" spans="10:26" ht="51">
      <c r="J1172" s="21" t="s">
        <v>1311</v>
      </c>
      <c r="K1172" s="10" t="s">
        <v>1429</v>
      </c>
      <c r="L1172" s="194">
        <v>65999</v>
      </c>
      <c r="M1172" s="194"/>
      <c r="N1172" s="194"/>
      <c r="O1172" s="194"/>
      <c r="P1172" s="194"/>
      <c r="Q1172" s="194"/>
      <c r="R1172" s="194">
        <f t="shared" si="59"/>
        <v>65999</v>
      </c>
      <c r="S1172" s="194">
        <f t="shared" si="59"/>
        <v>0</v>
      </c>
      <c r="T1172" s="194"/>
      <c r="U1172" s="237" t="s">
        <v>1312</v>
      </c>
      <c r="V1172" s="238"/>
      <c r="W1172" s="15"/>
      <c r="X1172" s="15"/>
      <c r="Y1172" s="237" t="s">
        <v>1312</v>
      </c>
      <c r="Z1172" s="238"/>
    </row>
    <row r="1173" spans="10:26" ht="51">
      <c r="J1173" s="21" t="s">
        <v>1313</v>
      </c>
      <c r="K1173" s="10" t="s">
        <v>1430</v>
      </c>
      <c r="L1173" s="194">
        <v>412975.7</v>
      </c>
      <c r="M1173" s="194"/>
      <c r="N1173" s="194"/>
      <c r="O1173" s="194"/>
      <c r="P1173" s="194"/>
      <c r="Q1173" s="194"/>
      <c r="R1173" s="194">
        <f t="shared" si="59"/>
        <v>412975.7</v>
      </c>
      <c r="S1173" s="194">
        <f t="shared" si="59"/>
        <v>0</v>
      </c>
      <c r="T1173" s="194"/>
      <c r="U1173" s="237" t="s">
        <v>1314</v>
      </c>
      <c r="V1173" s="238"/>
      <c r="W1173" s="15"/>
      <c r="X1173" s="15"/>
      <c r="Y1173" s="237" t="s">
        <v>1314</v>
      </c>
      <c r="Z1173" s="238"/>
    </row>
    <row r="1174" spans="10:26" ht="38.25">
      <c r="J1174" s="21" t="s">
        <v>1315</v>
      </c>
      <c r="K1174" s="10" t="s">
        <v>1431</v>
      </c>
      <c r="L1174" s="194">
        <v>588546.6</v>
      </c>
      <c r="M1174" s="194">
        <v>99918</v>
      </c>
      <c r="N1174" s="194"/>
      <c r="O1174" s="194"/>
      <c r="P1174" s="194"/>
      <c r="Q1174" s="194"/>
      <c r="R1174" s="194">
        <f t="shared" si="59"/>
        <v>588546.6</v>
      </c>
      <c r="S1174" s="194">
        <f t="shared" si="59"/>
        <v>99918</v>
      </c>
      <c r="T1174" s="194">
        <v>99918</v>
      </c>
      <c r="U1174" s="237" t="s">
        <v>1316</v>
      </c>
      <c r="V1174" s="238"/>
      <c r="W1174" s="15"/>
      <c r="X1174" s="15"/>
      <c r="Y1174" s="237" t="s">
        <v>1316</v>
      </c>
      <c r="Z1174" s="238"/>
    </row>
    <row r="1175" spans="10:26" ht="76.5">
      <c r="J1175" s="21" t="s">
        <v>1317</v>
      </c>
      <c r="K1175" s="10" t="s">
        <v>1318</v>
      </c>
      <c r="L1175" s="194">
        <v>100000</v>
      </c>
      <c r="M1175" s="194"/>
      <c r="N1175" s="194"/>
      <c r="O1175" s="194"/>
      <c r="P1175" s="194"/>
      <c r="Q1175" s="194"/>
      <c r="R1175" s="194">
        <f t="shared" si="59"/>
        <v>100000</v>
      </c>
      <c r="S1175" s="194"/>
      <c r="T1175" s="194"/>
      <c r="U1175" s="237" t="s">
        <v>1319</v>
      </c>
      <c r="V1175" s="238"/>
      <c r="W1175" s="15"/>
      <c r="X1175" s="15"/>
      <c r="Y1175" s="237" t="s">
        <v>1319</v>
      </c>
      <c r="Z1175" s="238"/>
    </row>
    <row r="1176" spans="10:26" ht="51">
      <c r="J1176" s="21" t="s">
        <v>1320</v>
      </c>
      <c r="K1176" s="10" t="s">
        <v>1321</v>
      </c>
      <c r="L1176" s="194">
        <v>100000</v>
      </c>
      <c r="M1176" s="194"/>
      <c r="N1176" s="194"/>
      <c r="O1176" s="194"/>
      <c r="P1176" s="194"/>
      <c r="Q1176" s="194"/>
      <c r="R1176" s="194">
        <f t="shared" si="59"/>
        <v>100000</v>
      </c>
      <c r="S1176" s="194"/>
      <c r="T1176" s="194"/>
      <c r="U1176" s="237" t="s">
        <v>1322</v>
      </c>
      <c r="V1176" s="238"/>
      <c r="W1176" s="15"/>
      <c r="X1176" s="15"/>
      <c r="Y1176" s="237" t="s">
        <v>1322</v>
      </c>
      <c r="Z1176" s="238"/>
    </row>
    <row r="1177" spans="10:26" ht="38.25">
      <c r="J1177" s="21" t="s">
        <v>1323</v>
      </c>
      <c r="K1177" s="10" t="s">
        <v>1324</v>
      </c>
      <c r="L1177" s="194">
        <v>15054.5</v>
      </c>
      <c r="M1177" s="194"/>
      <c r="N1177" s="194"/>
      <c r="O1177" s="194"/>
      <c r="P1177" s="194"/>
      <c r="Q1177" s="194"/>
      <c r="R1177" s="194">
        <f>L1177+N1177+P1177</f>
        <v>15054.5</v>
      </c>
      <c r="S1177" s="194">
        <f>M1177+O1177+Q1177</f>
        <v>0</v>
      </c>
      <c r="T1177" s="194"/>
      <c r="U1177" s="237" t="s">
        <v>1325</v>
      </c>
      <c r="V1177" s="238"/>
      <c r="W1177" s="15"/>
      <c r="X1177" s="15"/>
      <c r="Y1177" s="237" t="s">
        <v>1325</v>
      </c>
      <c r="Z1177" s="238"/>
    </row>
    <row r="1178" spans="10:26" ht="38.25">
      <c r="J1178" s="21" t="s">
        <v>1326</v>
      </c>
      <c r="K1178" s="10" t="s">
        <v>1327</v>
      </c>
      <c r="L1178" s="194">
        <v>5806.9</v>
      </c>
      <c r="M1178" s="194"/>
      <c r="N1178" s="194"/>
      <c r="O1178" s="194"/>
      <c r="P1178" s="194"/>
      <c r="Q1178" s="194"/>
      <c r="R1178" s="194">
        <f t="shared" si="59"/>
        <v>5806.9</v>
      </c>
      <c r="S1178" s="194">
        <f t="shared" si="59"/>
        <v>0</v>
      </c>
      <c r="T1178" s="194"/>
      <c r="U1178" s="237" t="s">
        <v>1328</v>
      </c>
      <c r="V1178" s="238"/>
      <c r="W1178" s="15"/>
      <c r="X1178" s="15"/>
      <c r="Y1178" s="237" t="s">
        <v>1328</v>
      </c>
      <c r="Z1178" s="238"/>
    </row>
    <row r="1179" spans="10:26" ht="51">
      <c r="J1179" s="21" t="s">
        <v>1329</v>
      </c>
      <c r="K1179" s="10" t="s">
        <v>1330</v>
      </c>
      <c r="L1179" s="194">
        <v>121911.7</v>
      </c>
      <c r="M1179" s="194"/>
      <c r="N1179" s="194"/>
      <c r="O1179" s="194"/>
      <c r="P1179" s="194"/>
      <c r="Q1179" s="194"/>
      <c r="R1179" s="194">
        <f t="shared" si="59"/>
        <v>121911.7</v>
      </c>
      <c r="S1179" s="194">
        <f t="shared" si="59"/>
        <v>0</v>
      </c>
      <c r="T1179" s="194"/>
      <c r="U1179" s="237" t="s">
        <v>1331</v>
      </c>
      <c r="V1179" s="238"/>
      <c r="W1179" s="15"/>
      <c r="X1179" s="15"/>
      <c r="Y1179" s="237" t="s">
        <v>1331</v>
      </c>
      <c r="Z1179" s="238"/>
    </row>
    <row r="1180" spans="10:26" ht="51">
      <c r="J1180" s="21" t="s">
        <v>1332</v>
      </c>
      <c r="K1180" s="10" t="s">
        <v>1333</v>
      </c>
      <c r="L1180" s="194">
        <v>77785.6</v>
      </c>
      <c r="M1180" s="194"/>
      <c r="N1180" s="194"/>
      <c r="O1180" s="194"/>
      <c r="P1180" s="194"/>
      <c r="Q1180" s="194"/>
      <c r="R1180" s="194">
        <f>L1180+N1180+P1180</f>
        <v>77785.6</v>
      </c>
      <c r="S1180" s="194">
        <f>M1180+O1180+Q1180</f>
        <v>0</v>
      </c>
      <c r="T1180" s="194"/>
      <c r="U1180" s="237" t="s">
        <v>1334</v>
      </c>
      <c r="V1180" s="238"/>
      <c r="W1180" s="15"/>
      <c r="X1180" s="15"/>
      <c r="Y1180" s="237" t="s">
        <v>1334</v>
      </c>
      <c r="Z1180" s="238"/>
    </row>
    <row r="1181" spans="10:26" ht="51">
      <c r="J1181" s="21" t="s">
        <v>1335</v>
      </c>
      <c r="K1181" s="10" t="s">
        <v>1336</v>
      </c>
      <c r="L1181" s="194">
        <v>22036.4</v>
      </c>
      <c r="M1181" s="194"/>
      <c r="N1181" s="194"/>
      <c r="O1181" s="194"/>
      <c r="P1181" s="194"/>
      <c r="Q1181" s="194"/>
      <c r="R1181" s="194">
        <f t="shared" si="59"/>
        <v>22036.4</v>
      </c>
      <c r="S1181" s="194">
        <f t="shared" si="59"/>
        <v>0</v>
      </c>
      <c r="T1181" s="194"/>
      <c r="U1181" s="237" t="s">
        <v>1337</v>
      </c>
      <c r="V1181" s="238"/>
      <c r="W1181" s="15"/>
      <c r="X1181" s="15"/>
      <c r="Y1181" s="237" t="s">
        <v>1337</v>
      </c>
      <c r="Z1181" s="238"/>
    </row>
    <row r="1182" spans="10:26" ht="51">
      <c r="J1182" s="21" t="s">
        <v>1338</v>
      </c>
      <c r="K1182" s="10" t="s">
        <v>1339</v>
      </c>
      <c r="L1182" s="194">
        <v>1245.1</v>
      </c>
      <c r="M1182" s="194">
        <v>0</v>
      </c>
      <c r="N1182" s="194"/>
      <c r="O1182" s="194"/>
      <c r="P1182" s="194"/>
      <c r="Q1182" s="194"/>
      <c r="R1182" s="194">
        <f t="shared" si="59"/>
        <v>1245.1</v>
      </c>
      <c r="S1182" s="194">
        <f t="shared" si="59"/>
        <v>0</v>
      </c>
      <c r="T1182" s="194">
        <v>0</v>
      </c>
      <c r="U1182" s="237" t="s">
        <v>1340</v>
      </c>
      <c r="V1182" s="238"/>
      <c r="W1182" s="15"/>
      <c r="X1182" s="15"/>
      <c r="Y1182" s="237" t="s">
        <v>1340</v>
      </c>
      <c r="Z1182" s="238"/>
    </row>
    <row r="1183" spans="10:26" ht="38.25">
      <c r="J1183" s="21" t="s">
        <v>1341</v>
      </c>
      <c r="K1183" s="10" t="s">
        <v>1342</v>
      </c>
      <c r="L1183" s="194">
        <v>3424.4</v>
      </c>
      <c r="M1183" s="194">
        <v>0</v>
      </c>
      <c r="N1183" s="194"/>
      <c r="O1183" s="194"/>
      <c r="P1183" s="194"/>
      <c r="Q1183" s="194"/>
      <c r="R1183" s="194">
        <f>L1183+N1183+P1183</f>
        <v>3424.4</v>
      </c>
      <c r="S1183" s="194">
        <f>M1183+O1183+Q1183</f>
        <v>0</v>
      </c>
      <c r="T1183" s="194">
        <v>0</v>
      </c>
      <c r="U1183" s="237" t="s">
        <v>1343</v>
      </c>
      <c r="V1183" s="238"/>
      <c r="W1183" s="15"/>
      <c r="X1183" s="15"/>
      <c r="Y1183" s="237" t="s">
        <v>1343</v>
      </c>
      <c r="Z1183" s="238"/>
    </row>
    <row r="1184" spans="10:26" ht="51">
      <c r="J1184" s="21" t="s">
        <v>1344</v>
      </c>
      <c r="K1184" s="10" t="s">
        <v>1345</v>
      </c>
      <c r="L1184" s="194">
        <v>383631.1</v>
      </c>
      <c r="M1184" s="194"/>
      <c r="N1184" s="194"/>
      <c r="O1184" s="194"/>
      <c r="P1184" s="194"/>
      <c r="Q1184" s="194"/>
      <c r="R1184" s="194">
        <f t="shared" si="59"/>
        <v>383631.1</v>
      </c>
      <c r="S1184" s="194">
        <f t="shared" si="59"/>
        <v>0</v>
      </c>
      <c r="T1184" s="194"/>
      <c r="U1184" s="237" t="s">
        <v>1346</v>
      </c>
      <c r="V1184" s="238"/>
      <c r="W1184" s="15"/>
      <c r="X1184" s="15"/>
      <c r="Y1184" s="237" t="s">
        <v>1346</v>
      </c>
      <c r="Z1184" s="238"/>
    </row>
    <row r="1185" spans="10:26" ht="51">
      <c r="J1185" s="21" t="s">
        <v>1347</v>
      </c>
      <c r="K1185" s="10" t="s">
        <v>1348</v>
      </c>
      <c r="L1185" s="194">
        <v>972140.1</v>
      </c>
      <c r="M1185" s="194"/>
      <c r="N1185" s="194"/>
      <c r="O1185" s="194"/>
      <c r="P1185" s="194"/>
      <c r="Q1185" s="194"/>
      <c r="R1185" s="194">
        <f t="shared" si="59"/>
        <v>972140.1</v>
      </c>
      <c r="S1185" s="194">
        <f t="shared" si="59"/>
        <v>0</v>
      </c>
      <c r="T1185" s="194"/>
      <c r="U1185" s="237" t="s">
        <v>1349</v>
      </c>
      <c r="V1185" s="238"/>
      <c r="W1185" s="15"/>
      <c r="X1185" s="15"/>
      <c r="Y1185" s="237" t="s">
        <v>1349</v>
      </c>
      <c r="Z1185" s="238"/>
    </row>
    <row r="1186" spans="10:26" ht="38.25">
      <c r="J1186" s="21" t="s">
        <v>1350</v>
      </c>
      <c r="K1186" s="10" t="s">
        <v>1351</v>
      </c>
      <c r="L1186" s="194">
        <v>121501</v>
      </c>
      <c r="M1186" s="194"/>
      <c r="N1186" s="194"/>
      <c r="O1186" s="194"/>
      <c r="P1186" s="194"/>
      <c r="Q1186" s="194"/>
      <c r="R1186" s="194">
        <f t="shared" si="59"/>
        <v>121501</v>
      </c>
      <c r="S1186" s="194">
        <f t="shared" si="59"/>
        <v>0</v>
      </c>
      <c r="T1186" s="194"/>
      <c r="U1186" s="237" t="s">
        <v>1352</v>
      </c>
      <c r="V1186" s="238"/>
      <c r="W1186" s="15"/>
      <c r="X1186" s="15"/>
      <c r="Y1186" s="237" t="s">
        <v>1352</v>
      </c>
      <c r="Z1186" s="238"/>
    </row>
    <row r="1187" spans="10:26" ht="38.25">
      <c r="J1187" s="21" t="s">
        <v>1353</v>
      </c>
      <c r="K1187" s="10" t="s">
        <v>1354</v>
      </c>
      <c r="L1187" s="194">
        <v>6000</v>
      </c>
      <c r="M1187" s="194">
        <v>0</v>
      </c>
      <c r="N1187" s="194"/>
      <c r="O1187" s="194"/>
      <c r="P1187" s="194"/>
      <c r="Q1187" s="194"/>
      <c r="R1187" s="194">
        <f t="shared" si="59"/>
        <v>6000</v>
      </c>
      <c r="S1187" s="194">
        <f t="shared" si="59"/>
        <v>0</v>
      </c>
      <c r="T1187" s="194">
        <v>0</v>
      </c>
      <c r="U1187" s="237" t="s">
        <v>1355</v>
      </c>
      <c r="V1187" s="238"/>
      <c r="W1187" s="15"/>
      <c r="X1187" s="15"/>
      <c r="Y1187" s="237" t="s">
        <v>1355</v>
      </c>
      <c r="Z1187" s="238"/>
    </row>
    <row r="1188" spans="10:26" ht="38.25">
      <c r="J1188" s="21" t="s">
        <v>1356</v>
      </c>
      <c r="K1188" s="10" t="s">
        <v>1357</v>
      </c>
      <c r="L1188" s="194">
        <v>389889.2</v>
      </c>
      <c r="M1188" s="194"/>
      <c r="N1188" s="194"/>
      <c r="O1188" s="194"/>
      <c r="P1188" s="194"/>
      <c r="Q1188" s="194"/>
      <c r="R1188" s="194">
        <f>L1188+N1188+P1188</f>
        <v>389889.2</v>
      </c>
      <c r="S1188" s="194">
        <f>M1188+O1188+Q1188</f>
        <v>0</v>
      </c>
      <c r="T1188" s="194"/>
      <c r="U1188" s="237" t="s">
        <v>1358</v>
      </c>
      <c r="V1188" s="238"/>
      <c r="W1188" s="15"/>
      <c r="X1188" s="15"/>
      <c r="Y1188" s="237" t="s">
        <v>1358</v>
      </c>
      <c r="Z1188" s="238"/>
    </row>
    <row r="1189" spans="10:26" ht="12.75">
      <c r="J1189" s="13"/>
      <c r="K1189" s="14"/>
      <c r="L1189" s="192"/>
      <c r="M1189" s="192"/>
      <c r="N1189" s="192"/>
      <c r="O1189" s="192"/>
      <c r="P1189" s="192"/>
      <c r="Q1189" s="192"/>
      <c r="R1189" s="192"/>
      <c r="S1189" s="192"/>
      <c r="T1189" s="192"/>
      <c r="U1189" s="15"/>
      <c r="V1189" s="15"/>
      <c r="W1189" s="15"/>
      <c r="X1189" s="15"/>
      <c r="Y1189" s="49"/>
      <c r="Z1189" s="12"/>
    </row>
    <row r="1190" spans="10:26" s="83" customFormat="1" ht="25.5">
      <c r="J1190" s="46" t="s">
        <v>12</v>
      </c>
      <c r="K1190" s="14" t="s">
        <v>14</v>
      </c>
      <c r="L1190" s="192">
        <f>L1192</f>
        <v>153101.7</v>
      </c>
      <c r="M1190" s="192">
        <f aca="true" t="shared" si="60" ref="M1190:T1190">M1192</f>
        <v>0</v>
      </c>
      <c r="N1190" s="192">
        <f t="shared" si="60"/>
        <v>0</v>
      </c>
      <c r="O1190" s="192">
        <f t="shared" si="60"/>
        <v>0</v>
      </c>
      <c r="P1190" s="192">
        <f t="shared" si="60"/>
        <v>0</v>
      </c>
      <c r="Q1190" s="192">
        <f t="shared" si="60"/>
        <v>0</v>
      </c>
      <c r="R1190" s="192">
        <f t="shared" si="60"/>
        <v>153101.69999999998</v>
      </c>
      <c r="S1190" s="192">
        <f t="shared" si="60"/>
        <v>0</v>
      </c>
      <c r="T1190" s="192">
        <f t="shared" si="60"/>
        <v>0</v>
      </c>
      <c r="U1190" s="16"/>
      <c r="V1190" s="16"/>
      <c r="W1190" s="16"/>
      <c r="X1190" s="16"/>
      <c r="Y1190" s="47"/>
      <c r="Z1190" s="82"/>
    </row>
    <row r="1191" spans="10:26" s="83" customFormat="1" ht="12.75">
      <c r="J1191" s="21"/>
      <c r="K1191" s="10" t="s">
        <v>18</v>
      </c>
      <c r="L1191" s="194"/>
      <c r="M1191" s="194"/>
      <c r="N1191" s="194"/>
      <c r="O1191" s="194"/>
      <c r="P1191" s="194"/>
      <c r="Q1191" s="194"/>
      <c r="R1191" s="194"/>
      <c r="S1191" s="96"/>
      <c r="T1191" s="96"/>
      <c r="U1191" s="16"/>
      <c r="V1191" s="16"/>
      <c r="W1191" s="16"/>
      <c r="X1191" s="16"/>
      <c r="Y1191" s="49"/>
      <c r="Z1191" s="82"/>
    </row>
    <row r="1192" spans="10:26" s="83" customFormat="1" ht="25.5">
      <c r="J1192" s="17" t="s">
        <v>250</v>
      </c>
      <c r="K1192" s="97" t="s">
        <v>1359</v>
      </c>
      <c r="L1192" s="194">
        <v>153101.7</v>
      </c>
      <c r="M1192" s="194">
        <v>0</v>
      </c>
      <c r="N1192" s="194">
        <v>0</v>
      </c>
      <c r="O1192" s="194">
        <v>0</v>
      </c>
      <c r="P1192" s="194">
        <v>0</v>
      </c>
      <c r="Q1192" s="194">
        <v>0</v>
      </c>
      <c r="R1192" s="194">
        <f>R1193+R1194</f>
        <v>153101.69999999998</v>
      </c>
      <c r="S1192" s="195">
        <v>0</v>
      </c>
      <c r="T1192" s="195">
        <v>0</v>
      </c>
      <c r="U1192" s="16"/>
      <c r="V1192" s="16"/>
      <c r="W1192" s="16"/>
      <c r="X1192" s="16"/>
      <c r="Y1192" s="49" t="s">
        <v>1364</v>
      </c>
      <c r="Z1192" s="82"/>
    </row>
    <row r="1193" spans="10:26" s="83" customFormat="1" ht="51">
      <c r="J1193" s="98" t="s">
        <v>1360</v>
      </c>
      <c r="K1193" s="10" t="s">
        <v>1361</v>
      </c>
      <c r="L1193" s="194">
        <v>147693.9</v>
      </c>
      <c r="M1193" s="194">
        <v>0</v>
      </c>
      <c r="N1193" s="194">
        <v>0</v>
      </c>
      <c r="O1193" s="194">
        <v>0</v>
      </c>
      <c r="P1193" s="194">
        <v>0</v>
      </c>
      <c r="Q1193" s="194">
        <v>0</v>
      </c>
      <c r="R1193" s="194">
        <v>147693.9</v>
      </c>
      <c r="S1193" s="195">
        <v>0</v>
      </c>
      <c r="T1193" s="195">
        <v>0</v>
      </c>
      <c r="U1193" s="16"/>
      <c r="V1193" s="16"/>
      <c r="W1193" s="16"/>
      <c r="X1193" s="16"/>
      <c r="Y1193" s="49"/>
      <c r="Z1193" s="82"/>
    </row>
    <row r="1194" spans="10:26" s="83" customFormat="1" ht="25.5">
      <c r="J1194" s="17" t="s">
        <v>1362</v>
      </c>
      <c r="K1194" s="10" t="s">
        <v>1363</v>
      </c>
      <c r="L1194" s="194">
        <v>5407.8</v>
      </c>
      <c r="M1194" s="194">
        <v>0</v>
      </c>
      <c r="N1194" s="194">
        <v>0</v>
      </c>
      <c r="O1194" s="194">
        <v>0</v>
      </c>
      <c r="P1194" s="194">
        <v>0</v>
      </c>
      <c r="Q1194" s="194">
        <v>0</v>
      </c>
      <c r="R1194" s="194">
        <v>5407.8</v>
      </c>
      <c r="S1194" s="195">
        <v>0</v>
      </c>
      <c r="T1194" s="195">
        <v>0</v>
      </c>
      <c r="U1194" s="16"/>
      <c r="V1194" s="16"/>
      <c r="W1194" s="16"/>
      <c r="X1194" s="16"/>
      <c r="Y1194" s="49"/>
      <c r="Z1194" s="82"/>
    </row>
    <row r="1195" spans="10:26" s="83" customFormat="1" ht="12.75">
      <c r="J1195" s="17"/>
      <c r="K1195" s="10"/>
      <c r="L1195" s="194"/>
      <c r="M1195" s="194"/>
      <c r="N1195" s="194"/>
      <c r="O1195" s="194"/>
      <c r="P1195" s="194"/>
      <c r="Q1195" s="194"/>
      <c r="R1195" s="194"/>
      <c r="S1195" s="195"/>
      <c r="T1195" s="195"/>
      <c r="U1195" s="16"/>
      <c r="V1195" s="16"/>
      <c r="W1195" s="16"/>
      <c r="X1195" s="16"/>
      <c r="Y1195" s="49"/>
      <c r="Z1195" s="82"/>
    </row>
    <row r="1196" spans="10:26" s="83" customFormat="1" ht="25.5">
      <c r="J1196" s="46" t="s">
        <v>16</v>
      </c>
      <c r="K1196" s="14" t="s">
        <v>15</v>
      </c>
      <c r="L1196" s="194">
        <f>L1198+L1199</f>
        <v>400000</v>
      </c>
      <c r="M1196" s="194">
        <f aca="true" t="shared" si="61" ref="M1196:T1196">M1198+M1199</f>
        <v>0</v>
      </c>
      <c r="N1196" s="194">
        <f t="shared" si="61"/>
        <v>63203.4</v>
      </c>
      <c r="O1196" s="194">
        <f t="shared" si="61"/>
        <v>0</v>
      </c>
      <c r="P1196" s="194">
        <f t="shared" si="61"/>
        <v>0</v>
      </c>
      <c r="Q1196" s="194">
        <f t="shared" si="61"/>
        <v>0</v>
      </c>
      <c r="R1196" s="194">
        <f t="shared" si="61"/>
        <v>463203.39999999997</v>
      </c>
      <c r="S1196" s="194">
        <f t="shared" si="61"/>
        <v>0</v>
      </c>
      <c r="T1196" s="194">
        <f t="shared" si="61"/>
        <v>0</v>
      </c>
      <c r="U1196" s="235"/>
      <c r="V1196" s="236"/>
      <c r="W1196" s="16"/>
      <c r="X1196" s="16"/>
      <c r="Y1196" s="49"/>
      <c r="Z1196" s="82"/>
    </row>
    <row r="1197" spans="10:30" ht="12.75">
      <c r="J1197" s="46"/>
      <c r="K1197" s="10" t="s">
        <v>102</v>
      </c>
      <c r="L1197" s="194"/>
      <c r="M1197" s="194"/>
      <c r="N1197" s="194"/>
      <c r="O1197" s="194"/>
      <c r="P1197" s="194"/>
      <c r="Q1197" s="194"/>
      <c r="R1197" s="194"/>
      <c r="S1197" s="96"/>
      <c r="T1197" s="96"/>
      <c r="U1197" s="235"/>
      <c r="V1197" s="236"/>
      <c r="W1197" s="99"/>
      <c r="X1197" s="99"/>
      <c r="Y1197" s="100"/>
      <c r="Z1197" s="101"/>
      <c r="AA1197" s="102"/>
      <c r="AB1197" s="102"/>
      <c r="AC1197" s="102"/>
      <c r="AD1197" s="102"/>
    </row>
    <row r="1198" spans="10:30" ht="69.75" customHeight="1">
      <c r="J1198" s="21" t="s">
        <v>1365</v>
      </c>
      <c r="K1198" s="10" t="s">
        <v>1366</v>
      </c>
      <c r="L1198" s="194">
        <v>300000</v>
      </c>
      <c r="M1198" s="194"/>
      <c r="N1198" s="194">
        <v>29870.1</v>
      </c>
      <c r="O1198" s="194"/>
      <c r="P1198" s="194"/>
      <c r="Q1198" s="194"/>
      <c r="R1198" s="194">
        <f>L1198+N1198+P1198</f>
        <v>329870.1</v>
      </c>
      <c r="S1198" s="96"/>
      <c r="T1198" s="96"/>
      <c r="U1198" s="237" t="s">
        <v>1367</v>
      </c>
      <c r="V1198" s="238"/>
      <c r="W1198" s="99"/>
      <c r="X1198" s="99"/>
      <c r="Y1198" s="237" t="s">
        <v>1367</v>
      </c>
      <c r="Z1198" s="238"/>
      <c r="AA1198" s="102"/>
      <c r="AB1198" s="102"/>
      <c r="AC1198" s="102"/>
      <c r="AD1198" s="102"/>
    </row>
    <row r="1199" spans="10:30" ht="68.25" customHeight="1">
      <c r="J1199" s="21" t="s">
        <v>1368</v>
      </c>
      <c r="K1199" s="10" t="s">
        <v>1369</v>
      </c>
      <c r="L1199" s="194">
        <v>100000</v>
      </c>
      <c r="M1199" s="194"/>
      <c r="N1199" s="194">
        <v>33333.3</v>
      </c>
      <c r="O1199" s="194"/>
      <c r="P1199" s="194"/>
      <c r="Q1199" s="194"/>
      <c r="R1199" s="194">
        <f>L1199+N1199+P1199</f>
        <v>133333.3</v>
      </c>
      <c r="S1199" s="96"/>
      <c r="T1199" s="96"/>
      <c r="U1199" s="237" t="s">
        <v>1370</v>
      </c>
      <c r="V1199" s="238"/>
      <c r="W1199" s="99"/>
      <c r="X1199" s="99"/>
      <c r="Y1199" s="237" t="s">
        <v>1370</v>
      </c>
      <c r="Z1199" s="238"/>
      <c r="AA1199" s="102"/>
      <c r="AB1199" s="102"/>
      <c r="AC1199" s="102"/>
      <c r="AD1199" s="102"/>
    </row>
    <row r="1200" spans="10:27" ht="12.75">
      <c r="J1200" s="103"/>
      <c r="K1200" s="104"/>
      <c r="L1200" s="201"/>
      <c r="M1200" s="201"/>
      <c r="N1200" s="201"/>
      <c r="O1200" s="201"/>
      <c r="P1200" s="201"/>
      <c r="Q1200" s="201"/>
      <c r="R1200" s="201"/>
      <c r="S1200" s="201"/>
      <c r="T1200" s="201"/>
      <c r="U1200" s="100"/>
      <c r="V1200" s="105"/>
      <c r="W1200" s="105"/>
      <c r="X1200" s="105"/>
      <c r="Y1200" s="106"/>
      <c r="Z1200" s="107"/>
      <c r="AA1200" s="108"/>
    </row>
    <row r="1201" spans="10:26" ht="25.5">
      <c r="J1201" s="109"/>
      <c r="K1201" s="14" t="s">
        <v>95</v>
      </c>
      <c r="L1201" s="193"/>
      <c r="M1201" s="193"/>
      <c r="N1201" s="193"/>
      <c r="O1201" s="193"/>
      <c r="P1201" s="193"/>
      <c r="Q1201" s="193"/>
      <c r="R1201" s="193"/>
      <c r="S1201" s="193"/>
      <c r="T1201" s="193"/>
      <c r="U1201" s="16"/>
      <c r="V1201" s="16"/>
      <c r="W1201" s="16"/>
      <c r="X1201" s="16"/>
      <c r="Y1201" s="49"/>
      <c r="Z1201" s="12"/>
    </row>
    <row r="1202" spans="10:26" ht="12.75">
      <c r="J1202" s="13" t="s">
        <v>1</v>
      </c>
      <c r="K1202" s="14" t="s">
        <v>10</v>
      </c>
      <c r="L1202" s="192">
        <f>L1204+L1369+L1370</f>
        <v>33033848.3</v>
      </c>
      <c r="M1202" s="192">
        <f>M1204+M1369+M1370</f>
        <v>1675416.9000000001</v>
      </c>
      <c r="N1202" s="192">
        <f>N1204+N1369+N1370</f>
        <v>0</v>
      </c>
      <c r="O1202" s="192">
        <f>O1204+O1369+O1370</f>
        <v>0</v>
      </c>
      <c r="P1202" s="192">
        <f>P1207+P1230+P1239+P1244+P1250+P1253+P1265+P1272+P1284+P1293+P1296+P1299+P1305+P1311+P1317+P1324+P1327+P1329+P1331+P1334+P1337+P1346+P1349+P1351+P1353+P1358+P1360+P1363+P1367+P1340+P1343+P1369+P1370</f>
        <v>12151400</v>
      </c>
      <c r="Q1202" s="192">
        <f>Q1207+Q1230+Q1239+Q1244+Q1250+Q1253+Q1265+Q1272+Q1284+Q1293+Q1296+Q1299+Q1305+Q1311+Q1317+Q1324+Q1327+Q1329+Q1331+Q1334+Q1337+Q1346+Q1349+Q1351+Q1353+Q1358+Q1360+Q1363+Q1367+Q1340+Q1343+Q1369+Q1370</f>
        <v>805460</v>
      </c>
      <c r="R1202" s="192">
        <f>L1202+N1202+P1202</f>
        <v>45185248.3</v>
      </c>
      <c r="S1202" s="192">
        <f>M1202+O1202+Q1202</f>
        <v>2480876.9000000004</v>
      </c>
      <c r="T1202" s="192">
        <f>T1207+T1230+T1239+T1244+T1250+T1253+T1265+T1272+T1284+T1293+T1296+T1299+T1305+T1311+T1317+T1324+T1331+T1329+T1327+T1334+T1337+T1340+T1343+T1346+T1349+T1351+T1353+T1358+T1360+T1363+T1367</f>
        <v>1803306.5000000002</v>
      </c>
      <c r="U1202" s="12"/>
      <c r="V1202" s="12"/>
      <c r="W1202" s="12"/>
      <c r="X1202" s="12"/>
      <c r="Y1202" s="49"/>
      <c r="Z1202" s="12"/>
    </row>
    <row r="1203" spans="10:26" ht="12.75">
      <c r="J1203" s="13"/>
      <c r="K1203" s="14" t="s">
        <v>0</v>
      </c>
      <c r="L1203" s="192"/>
      <c r="M1203" s="192"/>
      <c r="N1203" s="192"/>
      <c r="O1203" s="192"/>
      <c r="P1203" s="192"/>
      <c r="Q1203" s="192"/>
      <c r="R1203" s="192"/>
      <c r="S1203" s="192"/>
      <c r="T1203" s="194"/>
      <c r="U1203" s="8">
        <v>0</v>
      </c>
      <c r="V1203" s="8">
        <v>0</v>
      </c>
      <c r="W1203" s="8">
        <v>0</v>
      </c>
      <c r="X1203" s="8">
        <v>0</v>
      </c>
      <c r="Y1203" s="49"/>
      <c r="Z1203" s="12"/>
    </row>
    <row r="1204" spans="10:26" ht="12.75">
      <c r="J1204" s="110" t="s">
        <v>2</v>
      </c>
      <c r="K1204" s="111" t="s">
        <v>11</v>
      </c>
      <c r="L1204" s="192">
        <f>L1207+L1230+L1239+L1244+L1250+L1253+L1265+L1272+L1284+L1293+L1296+L1299+L1305+L1311+L1317+L1324+L1327+L1329+L1331+L1334+L1337+L1346+L1349+L1351+L1353+L1358+L1360+L1363+L1367+L1340+L1343</f>
        <v>33033848.3</v>
      </c>
      <c r="M1204" s="192">
        <f>M1207+M1230+M1239+M1244+M1250+M1253+M1265+M1272+M1284+M1293+M1296+M1299+M1305+M1311+M1317+M1324+M1327+M1329+M1331+M1334+M1337+M1346+M1349+M1351+M1353+M1358+M1360+M1363+M1367+M1340+M1343</f>
        <v>1675416.9000000001</v>
      </c>
      <c r="N1204" s="192">
        <f>N1207+N1230+N1239+N1244+N1250+N1253+N1265+N1272+N1284+N1293+N1296+N1299+N1305+N1311+N1317+N1324+N1327+N1329+N1331+N1334+N1337+N1346+N1349+N1351+N1353+N1358+N1360+N1363+N1367+N1340+N1343</f>
        <v>0</v>
      </c>
      <c r="O1204" s="192">
        <f>O1207+O1230+O1239+O1244+O1250+O1253+O1265+O1272+O1284+O1293+O1296+O1299+O1305+O1311+O1317+O1324+O1327+O1329+O1331+O1334+O1337+O1346+O1349+O1351+O1353+O1358+O1360+O1363+O1367+O1340+O1343</f>
        <v>0</v>
      </c>
      <c r="P1204" s="192">
        <v>0</v>
      </c>
      <c r="Q1204" s="192">
        <v>0</v>
      </c>
      <c r="R1204" s="192">
        <f>L1204</f>
        <v>33033848.3</v>
      </c>
      <c r="S1204" s="192">
        <f>M1204</f>
        <v>1675416.9000000001</v>
      </c>
      <c r="T1204" s="192">
        <v>1562234.5</v>
      </c>
      <c r="U1204" s="112"/>
      <c r="V1204" s="113">
        <f>T1204-S1204</f>
        <v>-113182.40000000014</v>
      </c>
      <c r="W1204" s="15"/>
      <c r="X1204" s="15"/>
      <c r="Y1204" s="114"/>
      <c r="Z1204" s="115">
        <f>X1204-W1204</f>
        <v>0</v>
      </c>
    </row>
    <row r="1205" spans="10:26" ht="12.75">
      <c r="J1205" s="110"/>
      <c r="K1205" s="111"/>
      <c r="L1205" s="194"/>
      <c r="M1205" s="194"/>
      <c r="N1205" s="194"/>
      <c r="O1205" s="194"/>
      <c r="P1205" s="194"/>
      <c r="Q1205" s="194"/>
      <c r="R1205" s="194"/>
      <c r="S1205" s="194"/>
      <c r="T1205" s="194"/>
      <c r="U1205" s="112"/>
      <c r="V1205" s="116"/>
      <c r="W1205" s="15"/>
      <c r="X1205" s="15"/>
      <c r="Y1205" s="114"/>
      <c r="Z1205" s="117"/>
    </row>
    <row r="1206" spans="10:26" ht="12.75">
      <c r="J1206" s="110"/>
      <c r="K1206" s="111"/>
      <c r="L1206" s="194"/>
      <c r="M1206" s="194"/>
      <c r="N1206" s="194"/>
      <c r="O1206" s="194"/>
      <c r="P1206" s="194"/>
      <c r="Q1206" s="194"/>
      <c r="R1206" s="194"/>
      <c r="S1206" s="194"/>
      <c r="T1206" s="194"/>
      <c r="U1206" s="112"/>
      <c r="V1206" s="116"/>
      <c r="W1206" s="15"/>
      <c r="X1206" s="15"/>
      <c r="Y1206" s="114"/>
      <c r="Z1206" s="117"/>
    </row>
    <row r="1207" spans="10:26" ht="12.75">
      <c r="J1207" s="118" t="s">
        <v>103</v>
      </c>
      <c r="K1207" s="47" t="s">
        <v>127</v>
      </c>
      <c r="L1207" s="194">
        <f aca="true" t="shared" si="62" ref="L1207:Q1207">SUM(L1208:L1229)</f>
        <v>1011000</v>
      </c>
      <c r="M1207" s="194">
        <f t="shared" si="62"/>
        <v>0</v>
      </c>
      <c r="N1207" s="194">
        <f t="shared" si="62"/>
        <v>0</v>
      </c>
      <c r="O1207" s="194">
        <f t="shared" si="62"/>
        <v>0</v>
      </c>
      <c r="P1207" s="194">
        <f t="shared" si="62"/>
        <v>0</v>
      </c>
      <c r="Q1207" s="194">
        <f t="shared" si="62"/>
        <v>0</v>
      </c>
      <c r="R1207" s="194">
        <f>L1207+N1207+P1207</f>
        <v>1011000</v>
      </c>
      <c r="S1207" s="194">
        <f>M1207+O1207+Q1207</f>
        <v>0</v>
      </c>
      <c r="T1207" s="194">
        <f>SUM(T1208:T1229)</f>
        <v>0</v>
      </c>
      <c r="U1207" s="119"/>
      <c r="V1207" s="116"/>
      <c r="W1207" s="15"/>
      <c r="X1207" s="15"/>
      <c r="Y1207" s="120"/>
      <c r="Z1207" s="117"/>
    </row>
    <row r="1208" spans="10:26" ht="25.5">
      <c r="J1208" s="118"/>
      <c r="K1208" s="49" t="s">
        <v>128</v>
      </c>
      <c r="L1208" s="194"/>
      <c r="M1208" s="194"/>
      <c r="N1208" s="194"/>
      <c r="O1208" s="194"/>
      <c r="P1208" s="194"/>
      <c r="Q1208" s="194"/>
      <c r="R1208" s="194"/>
      <c r="S1208" s="194"/>
      <c r="T1208" s="194"/>
      <c r="U1208" s="121"/>
      <c r="V1208" s="116"/>
      <c r="W1208" s="15"/>
      <c r="X1208" s="15"/>
      <c r="Y1208" s="122"/>
      <c r="Z1208" s="117"/>
    </row>
    <row r="1209" spans="10:26" ht="12.75">
      <c r="J1209" s="118"/>
      <c r="K1209" s="75" t="s">
        <v>129</v>
      </c>
      <c r="L1209" s="194"/>
      <c r="M1209" s="194"/>
      <c r="N1209" s="194"/>
      <c r="O1209" s="194"/>
      <c r="P1209" s="194"/>
      <c r="Q1209" s="194"/>
      <c r="R1209" s="194"/>
      <c r="S1209" s="194"/>
      <c r="T1209" s="194"/>
      <c r="U1209" s="214" t="s">
        <v>130</v>
      </c>
      <c r="V1209" s="116"/>
      <c r="W1209" s="15"/>
      <c r="X1209" s="15"/>
      <c r="Y1209" s="229" t="s">
        <v>130</v>
      </c>
      <c r="Z1209" s="117"/>
    </row>
    <row r="1210" spans="10:26" ht="25.5">
      <c r="J1210" s="118"/>
      <c r="K1210" s="75" t="s">
        <v>131</v>
      </c>
      <c r="L1210" s="194"/>
      <c r="M1210" s="194"/>
      <c r="N1210" s="194"/>
      <c r="O1210" s="194"/>
      <c r="P1210" s="194"/>
      <c r="Q1210" s="194"/>
      <c r="R1210" s="194"/>
      <c r="S1210" s="194"/>
      <c r="T1210" s="194"/>
      <c r="U1210" s="214"/>
      <c r="V1210" s="116"/>
      <c r="W1210" s="15"/>
      <c r="X1210" s="15"/>
      <c r="Y1210" s="229"/>
      <c r="Z1210" s="117"/>
    </row>
    <row r="1211" spans="10:26" ht="12.75">
      <c r="J1211" s="124"/>
      <c r="K1211" s="125" t="s">
        <v>132</v>
      </c>
      <c r="L1211" s="194">
        <v>207500</v>
      </c>
      <c r="M1211" s="194">
        <v>0</v>
      </c>
      <c r="N1211" s="194">
        <v>0</v>
      </c>
      <c r="O1211" s="194">
        <v>0</v>
      </c>
      <c r="P1211" s="194">
        <v>0</v>
      </c>
      <c r="Q1211" s="194">
        <v>0</v>
      </c>
      <c r="R1211" s="194">
        <f aca="true" t="shared" si="63" ref="R1211:S1213">L1211+N1211+P1211</f>
        <v>207500</v>
      </c>
      <c r="S1211" s="194">
        <f t="shared" si="63"/>
        <v>0</v>
      </c>
      <c r="T1211" s="194">
        <v>0</v>
      </c>
      <c r="U1211" s="214"/>
      <c r="V1211" s="116"/>
      <c r="W1211" s="15"/>
      <c r="X1211" s="15"/>
      <c r="Y1211" s="229"/>
      <c r="Z1211" s="117"/>
    </row>
    <row r="1212" spans="10:26" ht="12.75">
      <c r="J1212" s="124"/>
      <c r="K1212" s="75" t="s">
        <v>133</v>
      </c>
      <c r="L1212" s="194"/>
      <c r="M1212" s="194"/>
      <c r="N1212" s="194"/>
      <c r="O1212" s="194"/>
      <c r="P1212" s="194"/>
      <c r="Q1212" s="194"/>
      <c r="R1212" s="194">
        <f t="shared" si="63"/>
        <v>0</v>
      </c>
      <c r="S1212" s="194">
        <f t="shared" si="63"/>
        <v>0</v>
      </c>
      <c r="T1212" s="194"/>
      <c r="U1212" s="123"/>
      <c r="V1212" s="116"/>
      <c r="W1212" s="15"/>
      <c r="X1212" s="15"/>
      <c r="Y1212" s="120"/>
      <c r="Z1212" s="117"/>
    </row>
    <row r="1213" spans="10:26" ht="12.75">
      <c r="J1213" s="124"/>
      <c r="K1213" s="49" t="s">
        <v>132</v>
      </c>
      <c r="L1213" s="194"/>
      <c r="M1213" s="194"/>
      <c r="N1213" s="194"/>
      <c r="O1213" s="194"/>
      <c r="P1213" s="194"/>
      <c r="Q1213" s="194"/>
      <c r="R1213" s="194">
        <f t="shared" si="63"/>
        <v>0</v>
      </c>
      <c r="S1213" s="194">
        <f t="shared" si="63"/>
        <v>0</v>
      </c>
      <c r="T1213" s="194"/>
      <c r="U1213" s="123"/>
      <c r="V1213" s="116"/>
      <c r="W1213" s="15"/>
      <c r="X1213" s="15"/>
      <c r="Y1213" s="120"/>
      <c r="Z1213" s="117"/>
    </row>
    <row r="1214" spans="10:26" ht="38.25">
      <c r="J1214" s="124"/>
      <c r="K1214" s="49" t="s">
        <v>134</v>
      </c>
      <c r="L1214" s="194"/>
      <c r="M1214" s="194"/>
      <c r="N1214" s="194"/>
      <c r="O1214" s="194"/>
      <c r="P1214" s="194"/>
      <c r="Q1214" s="194"/>
      <c r="R1214" s="194"/>
      <c r="S1214" s="194"/>
      <c r="T1214" s="194"/>
      <c r="U1214" s="215" t="s">
        <v>135</v>
      </c>
      <c r="V1214" s="116"/>
      <c r="W1214" s="15"/>
      <c r="X1214" s="15"/>
      <c r="Y1214" s="230" t="s">
        <v>135</v>
      </c>
      <c r="Z1214" s="117"/>
    </row>
    <row r="1215" spans="10:26" ht="12.75">
      <c r="J1215" s="124"/>
      <c r="K1215" s="125" t="s">
        <v>132</v>
      </c>
      <c r="L1215" s="194">
        <v>206700</v>
      </c>
      <c r="M1215" s="194">
        <v>0</v>
      </c>
      <c r="N1215" s="194">
        <v>0</v>
      </c>
      <c r="O1215" s="194">
        <v>0</v>
      </c>
      <c r="P1215" s="194">
        <v>0</v>
      </c>
      <c r="Q1215" s="194">
        <v>0</v>
      </c>
      <c r="R1215" s="194">
        <f>L1215+N1215+P1215</f>
        <v>206700</v>
      </c>
      <c r="S1215" s="194">
        <f>M1215+O1215+Q1215</f>
        <v>0</v>
      </c>
      <c r="T1215" s="194">
        <v>0</v>
      </c>
      <c r="U1215" s="216"/>
      <c r="V1215" s="116"/>
      <c r="W1215" s="15"/>
      <c r="X1215" s="15"/>
      <c r="Y1215" s="231"/>
      <c r="Z1215" s="117"/>
    </row>
    <row r="1216" spans="10:26" ht="12.75">
      <c r="J1216" s="124"/>
      <c r="K1216" s="49" t="s">
        <v>136</v>
      </c>
      <c r="L1216" s="194"/>
      <c r="M1216" s="194"/>
      <c r="N1216" s="194"/>
      <c r="O1216" s="194"/>
      <c r="P1216" s="194"/>
      <c r="Q1216" s="194"/>
      <c r="R1216" s="194"/>
      <c r="S1216" s="194"/>
      <c r="T1216" s="194"/>
      <c r="U1216" s="214" t="s">
        <v>137</v>
      </c>
      <c r="V1216" s="116"/>
      <c r="W1216" s="15"/>
      <c r="X1216" s="15"/>
      <c r="Y1216" s="229" t="s">
        <v>137</v>
      </c>
      <c r="Z1216" s="117"/>
    </row>
    <row r="1217" spans="10:26" ht="25.5">
      <c r="J1217" s="124"/>
      <c r="K1217" s="49" t="s">
        <v>138</v>
      </c>
      <c r="L1217" s="194"/>
      <c r="M1217" s="194"/>
      <c r="N1217" s="194"/>
      <c r="O1217" s="194"/>
      <c r="P1217" s="194"/>
      <c r="Q1217" s="194"/>
      <c r="R1217" s="194"/>
      <c r="S1217" s="194"/>
      <c r="T1217" s="194"/>
      <c r="U1217" s="214"/>
      <c r="V1217" s="116"/>
      <c r="W1217" s="15"/>
      <c r="X1217" s="15"/>
      <c r="Y1217" s="229"/>
      <c r="Z1217" s="117"/>
    </row>
    <row r="1218" spans="10:26" ht="12.75">
      <c r="J1218" s="124"/>
      <c r="K1218" s="49" t="s">
        <v>132</v>
      </c>
      <c r="L1218" s="194">
        <v>147400</v>
      </c>
      <c r="M1218" s="194">
        <v>0</v>
      </c>
      <c r="N1218" s="194">
        <v>0</v>
      </c>
      <c r="O1218" s="194">
        <v>0</v>
      </c>
      <c r="P1218" s="194">
        <v>0</v>
      </c>
      <c r="Q1218" s="194">
        <v>0</v>
      </c>
      <c r="R1218" s="194">
        <f>L1218+N1218+P1218</f>
        <v>147400</v>
      </c>
      <c r="S1218" s="194">
        <f>M1218+O1218+Q1218</f>
        <v>0</v>
      </c>
      <c r="T1218" s="194">
        <v>0</v>
      </c>
      <c r="U1218" s="214"/>
      <c r="V1218" s="116"/>
      <c r="W1218" s="15"/>
      <c r="X1218" s="15"/>
      <c r="Y1218" s="229"/>
      <c r="Z1218" s="117"/>
    </row>
    <row r="1219" spans="10:26" ht="25.5">
      <c r="J1219" s="124"/>
      <c r="K1219" s="49" t="s">
        <v>139</v>
      </c>
      <c r="L1219" s="194"/>
      <c r="M1219" s="194"/>
      <c r="N1219" s="194"/>
      <c r="O1219" s="194"/>
      <c r="P1219" s="194"/>
      <c r="Q1219" s="194"/>
      <c r="R1219" s="194"/>
      <c r="S1219" s="194"/>
      <c r="T1219" s="194"/>
      <c r="U1219" s="215" t="s">
        <v>140</v>
      </c>
      <c r="V1219" s="116"/>
      <c r="W1219" s="15"/>
      <c r="X1219" s="15"/>
      <c r="Y1219" s="230" t="s">
        <v>140</v>
      </c>
      <c r="Z1219" s="117"/>
    </row>
    <row r="1220" spans="10:26" ht="12.75">
      <c r="J1220" s="124"/>
      <c r="K1220" s="49" t="s">
        <v>132</v>
      </c>
      <c r="L1220" s="194">
        <v>147400</v>
      </c>
      <c r="M1220" s="194">
        <v>0</v>
      </c>
      <c r="N1220" s="194">
        <v>0</v>
      </c>
      <c r="O1220" s="194">
        <v>0</v>
      </c>
      <c r="P1220" s="194">
        <v>0</v>
      </c>
      <c r="Q1220" s="194">
        <v>0</v>
      </c>
      <c r="R1220" s="194">
        <f>L1220+N1220+P1220</f>
        <v>147400</v>
      </c>
      <c r="S1220" s="194">
        <f>M1220+O1220+Q1220</f>
        <v>0</v>
      </c>
      <c r="T1220" s="194">
        <v>0</v>
      </c>
      <c r="U1220" s="216"/>
      <c r="V1220" s="116"/>
      <c r="W1220" s="15"/>
      <c r="X1220" s="15"/>
      <c r="Y1220" s="231"/>
      <c r="Z1220" s="117"/>
    </row>
    <row r="1221" spans="10:26" ht="12.75">
      <c r="J1221" s="124"/>
      <c r="K1221" s="49" t="s">
        <v>141</v>
      </c>
      <c r="L1221" s="194"/>
      <c r="M1221" s="194"/>
      <c r="N1221" s="194"/>
      <c r="O1221" s="194"/>
      <c r="P1221" s="194"/>
      <c r="Q1221" s="194"/>
      <c r="R1221" s="194"/>
      <c r="S1221" s="194"/>
      <c r="T1221" s="194"/>
      <c r="U1221" s="215" t="s">
        <v>135</v>
      </c>
      <c r="V1221" s="116"/>
      <c r="W1221" s="15"/>
      <c r="X1221" s="15"/>
      <c r="Y1221" s="230" t="s">
        <v>135</v>
      </c>
      <c r="Z1221" s="117"/>
    </row>
    <row r="1222" spans="10:26" ht="25.5">
      <c r="J1222" s="124"/>
      <c r="K1222" s="49" t="s">
        <v>142</v>
      </c>
      <c r="L1222" s="194"/>
      <c r="M1222" s="194"/>
      <c r="N1222" s="194"/>
      <c r="O1222" s="194"/>
      <c r="P1222" s="194"/>
      <c r="Q1222" s="194"/>
      <c r="R1222" s="194"/>
      <c r="S1222" s="194"/>
      <c r="T1222" s="194"/>
      <c r="U1222" s="217"/>
      <c r="V1222" s="116"/>
      <c r="W1222" s="15"/>
      <c r="X1222" s="15"/>
      <c r="Y1222" s="232"/>
      <c r="Z1222" s="117"/>
    </row>
    <row r="1223" spans="10:26" ht="12.75">
      <c r="J1223" s="124"/>
      <c r="K1223" s="49" t="s">
        <v>132</v>
      </c>
      <c r="L1223" s="194">
        <v>150000</v>
      </c>
      <c r="M1223" s="194">
        <v>0</v>
      </c>
      <c r="N1223" s="194">
        <v>0</v>
      </c>
      <c r="O1223" s="194">
        <v>0</v>
      </c>
      <c r="P1223" s="194">
        <v>0</v>
      </c>
      <c r="Q1223" s="194">
        <v>0</v>
      </c>
      <c r="R1223" s="194">
        <f>L1223+N1223+P1223</f>
        <v>150000</v>
      </c>
      <c r="S1223" s="194">
        <f>M1223+O1223+Q1223</f>
        <v>0</v>
      </c>
      <c r="T1223" s="194">
        <v>0</v>
      </c>
      <c r="U1223" s="216"/>
      <c r="V1223" s="116"/>
      <c r="W1223" s="15"/>
      <c r="X1223" s="15"/>
      <c r="Y1223" s="231"/>
      <c r="Z1223" s="117"/>
    </row>
    <row r="1224" spans="10:26" ht="38.25">
      <c r="J1224" s="124"/>
      <c r="K1224" s="49" t="s">
        <v>143</v>
      </c>
      <c r="L1224" s="194"/>
      <c r="M1224" s="194"/>
      <c r="N1224" s="194"/>
      <c r="O1224" s="194"/>
      <c r="P1224" s="194"/>
      <c r="Q1224" s="194"/>
      <c r="R1224" s="194"/>
      <c r="S1224" s="194"/>
      <c r="T1224" s="194"/>
      <c r="U1224" s="215" t="s">
        <v>144</v>
      </c>
      <c r="V1224" s="116"/>
      <c r="W1224" s="15"/>
      <c r="X1224" s="15"/>
      <c r="Y1224" s="230" t="s">
        <v>144</v>
      </c>
      <c r="Z1224" s="117"/>
    </row>
    <row r="1225" spans="10:26" ht="38.25">
      <c r="J1225" s="124"/>
      <c r="K1225" s="49" t="s">
        <v>145</v>
      </c>
      <c r="L1225" s="194"/>
      <c r="M1225" s="194"/>
      <c r="N1225" s="194"/>
      <c r="O1225" s="194"/>
      <c r="P1225" s="194"/>
      <c r="Q1225" s="194"/>
      <c r="R1225" s="194"/>
      <c r="S1225" s="194"/>
      <c r="T1225" s="194"/>
      <c r="U1225" s="217"/>
      <c r="V1225" s="116"/>
      <c r="W1225" s="15"/>
      <c r="X1225" s="15"/>
      <c r="Y1225" s="232"/>
      <c r="Z1225" s="117"/>
    </row>
    <row r="1226" spans="10:26" ht="12.75">
      <c r="J1226" s="124"/>
      <c r="K1226" s="49" t="s">
        <v>132</v>
      </c>
      <c r="L1226" s="194">
        <v>150000</v>
      </c>
      <c r="M1226" s="194">
        <v>0</v>
      </c>
      <c r="N1226" s="194">
        <v>0</v>
      </c>
      <c r="O1226" s="194">
        <v>0</v>
      </c>
      <c r="P1226" s="194">
        <v>0</v>
      </c>
      <c r="Q1226" s="194">
        <v>0</v>
      </c>
      <c r="R1226" s="194">
        <f>L1226+N1226+P1226</f>
        <v>150000</v>
      </c>
      <c r="S1226" s="194">
        <f>M1226+O1226+Q1226</f>
        <v>0</v>
      </c>
      <c r="T1226" s="194">
        <v>0</v>
      </c>
      <c r="U1226" s="216"/>
      <c r="V1226" s="116"/>
      <c r="W1226" s="15"/>
      <c r="X1226" s="15"/>
      <c r="Y1226" s="231"/>
      <c r="Z1226" s="117"/>
    </row>
    <row r="1227" spans="10:26" ht="25.5">
      <c r="J1227" s="124"/>
      <c r="K1227" s="49" t="s">
        <v>146</v>
      </c>
      <c r="L1227" s="194"/>
      <c r="M1227" s="194"/>
      <c r="N1227" s="194"/>
      <c r="O1227" s="194"/>
      <c r="P1227" s="194"/>
      <c r="Q1227" s="194"/>
      <c r="R1227" s="194"/>
      <c r="S1227" s="194"/>
      <c r="T1227" s="194"/>
      <c r="U1227" s="214" t="s">
        <v>147</v>
      </c>
      <c r="V1227" s="116"/>
      <c r="W1227" s="15"/>
      <c r="X1227" s="15"/>
      <c r="Y1227" s="229" t="s">
        <v>147</v>
      </c>
      <c r="Z1227" s="117"/>
    </row>
    <row r="1228" spans="10:26" ht="63.75">
      <c r="J1228" s="124"/>
      <c r="K1228" s="49" t="s">
        <v>148</v>
      </c>
      <c r="L1228" s="194"/>
      <c r="M1228" s="194"/>
      <c r="N1228" s="194"/>
      <c r="O1228" s="194"/>
      <c r="P1228" s="194"/>
      <c r="Q1228" s="194"/>
      <c r="R1228" s="194"/>
      <c r="S1228" s="194"/>
      <c r="T1228" s="194"/>
      <c r="U1228" s="214"/>
      <c r="V1228" s="116"/>
      <c r="W1228" s="15"/>
      <c r="X1228" s="15"/>
      <c r="Y1228" s="229"/>
      <c r="Z1228" s="117"/>
    </row>
    <row r="1229" spans="10:26" ht="12.75">
      <c r="J1229" s="124"/>
      <c r="K1229" s="49" t="s">
        <v>149</v>
      </c>
      <c r="L1229" s="194">
        <v>2000</v>
      </c>
      <c r="M1229" s="194">
        <v>0</v>
      </c>
      <c r="N1229" s="194">
        <v>0</v>
      </c>
      <c r="O1229" s="194">
        <v>0</v>
      </c>
      <c r="P1229" s="194">
        <v>0</v>
      </c>
      <c r="Q1229" s="194">
        <v>0</v>
      </c>
      <c r="R1229" s="194">
        <f>L1229+N1229+P1229</f>
        <v>2000</v>
      </c>
      <c r="S1229" s="194">
        <f>M1229+O1229+Q1229</f>
        <v>0</v>
      </c>
      <c r="T1229" s="194">
        <v>0</v>
      </c>
      <c r="U1229" s="214"/>
      <c r="V1229" s="116"/>
      <c r="W1229" s="15"/>
      <c r="X1229" s="15"/>
      <c r="Y1229" s="229"/>
      <c r="Z1229" s="117"/>
    </row>
    <row r="1230" spans="10:26" ht="12.75">
      <c r="J1230" s="126" t="s">
        <v>111</v>
      </c>
      <c r="K1230" s="111" t="s">
        <v>150</v>
      </c>
      <c r="L1230" s="194">
        <f aca="true" t="shared" si="64" ref="L1230:Q1230">SUM(L1231:L1238)</f>
        <v>1798840.7999999998</v>
      </c>
      <c r="M1230" s="194">
        <f t="shared" si="64"/>
        <v>72723.6</v>
      </c>
      <c r="N1230" s="194">
        <f t="shared" si="64"/>
        <v>0</v>
      </c>
      <c r="O1230" s="194">
        <f t="shared" si="64"/>
        <v>0</v>
      </c>
      <c r="P1230" s="194">
        <f t="shared" si="64"/>
        <v>0</v>
      </c>
      <c r="Q1230" s="194">
        <f t="shared" si="64"/>
        <v>0</v>
      </c>
      <c r="R1230" s="194">
        <f>L1230+N1230+P1230</f>
        <v>1798840.7999999998</v>
      </c>
      <c r="S1230" s="194">
        <f>M1230+O1230+Q1230</f>
        <v>72723.6</v>
      </c>
      <c r="T1230" s="194">
        <f>SUM(T1231:T1238)</f>
        <v>72723.6</v>
      </c>
      <c r="U1230" s="127"/>
      <c r="V1230" s="116"/>
      <c r="W1230" s="15"/>
      <c r="X1230" s="15"/>
      <c r="Y1230" s="128"/>
      <c r="Z1230" s="117"/>
    </row>
    <row r="1231" spans="10:26" ht="38.25">
      <c r="J1231" s="126"/>
      <c r="K1231" s="75" t="s">
        <v>151</v>
      </c>
      <c r="L1231" s="194"/>
      <c r="M1231" s="194"/>
      <c r="N1231" s="194"/>
      <c r="O1231" s="194"/>
      <c r="P1231" s="194"/>
      <c r="Q1231" s="194"/>
      <c r="R1231" s="194"/>
      <c r="S1231" s="194"/>
      <c r="T1231" s="194"/>
      <c r="U1231" s="129"/>
      <c r="V1231" s="116"/>
      <c r="W1231" s="15"/>
      <c r="X1231" s="15"/>
      <c r="Y1231" s="129"/>
      <c r="Z1231" s="117"/>
    </row>
    <row r="1232" spans="10:26" ht="63.75">
      <c r="J1232" s="126"/>
      <c r="K1232" s="75" t="s">
        <v>152</v>
      </c>
      <c r="L1232" s="194"/>
      <c r="M1232" s="194"/>
      <c r="N1232" s="194"/>
      <c r="O1232" s="194"/>
      <c r="P1232" s="194"/>
      <c r="Q1232" s="194"/>
      <c r="R1232" s="194"/>
      <c r="S1232" s="194"/>
      <c r="T1232" s="194"/>
      <c r="U1232" s="214" t="s">
        <v>153</v>
      </c>
      <c r="V1232" s="116"/>
      <c r="W1232" s="15"/>
      <c r="X1232" s="15"/>
      <c r="Y1232" s="229" t="s">
        <v>153</v>
      </c>
      <c r="Z1232" s="117"/>
    </row>
    <row r="1233" spans="10:26" ht="12.75">
      <c r="J1233" s="126"/>
      <c r="K1233" s="75" t="s">
        <v>154</v>
      </c>
      <c r="L1233" s="194">
        <v>1319655.3</v>
      </c>
      <c r="M1233" s="194">
        <v>70000.3</v>
      </c>
      <c r="N1233" s="194">
        <v>0</v>
      </c>
      <c r="O1233" s="194">
        <v>0</v>
      </c>
      <c r="P1233" s="194">
        <v>0</v>
      </c>
      <c r="Q1233" s="194">
        <v>0</v>
      </c>
      <c r="R1233" s="194">
        <f>L1233+N1233+P1233</f>
        <v>1319655.3</v>
      </c>
      <c r="S1233" s="194">
        <f>M1233+O1233+Q1233</f>
        <v>70000.3</v>
      </c>
      <c r="T1233" s="194">
        <v>70000.3</v>
      </c>
      <c r="U1233" s="214"/>
      <c r="V1233" s="130">
        <v>101009.5</v>
      </c>
      <c r="W1233" s="15"/>
      <c r="X1233" s="15"/>
      <c r="Y1233" s="229"/>
      <c r="Z1233" s="115">
        <v>101009.5</v>
      </c>
    </row>
    <row r="1234" spans="10:26" ht="25.5">
      <c r="J1234" s="126"/>
      <c r="K1234" s="125" t="s">
        <v>155</v>
      </c>
      <c r="L1234" s="194"/>
      <c r="M1234" s="194"/>
      <c r="N1234" s="194"/>
      <c r="O1234" s="194"/>
      <c r="P1234" s="194"/>
      <c r="Q1234" s="194"/>
      <c r="R1234" s="194"/>
      <c r="S1234" s="194"/>
      <c r="T1234" s="194"/>
      <c r="U1234" s="214" t="s">
        <v>156</v>
      </c>
      <c r="V1234" s="116"/>
      <c r="W1234" s="15"/>
      <c r="X1234" s="15"/>
      <c r="Y1234" s="229" t="s">
        <v>156</v>
      </c>
      <c r="Z1234" s="117"/>
    </row>
    <row r="1235" spans="10:26" ht="12.75">
      <c r="J1235" s="126"/>
      <c r="K1235" s="125" t="s">
        <v>157</v>
      </c>
      <c r="L1235" s="194">
        <v>54925.4</v>
      </c>
      <c r="M1235" s="194">
        <v>600.3</v>
      </c>
      <c r="N1235" s="194">
        <v>0</v>
      </c>
      <c r="O1235" s="194">
        <v>0</v>
      </c>
      <c r="P1235" s="194">
        <v>0</v>
      </c>
      <c r="Q1235" s="194">
        <v>0</v>
      </c>
      <c r="R1235" s="194">
        <f>L1235+N1235+P1235</f>
        <v>54925.4</v>
      </c>
      <c r="S1235" s="194">
        <f>M1235+O1235+Q1235</f>
        <v>600.3</v>
      </c>
      <c r="T1235" s="194">
        <v>600.3</v>
      </c>
      <c r="U1235" s="214"/>
      <c r="V1235" s="116"/>
      <c r="W1235" s="15"/>
      <c r="X1235" s="15"/>
      <c r="Y1235" s="229"/>
      <c r="Z1235" s="117"/>
    </row>
    <row r="1236" spans="10:26" ht="12.75">
      <c r="J1236" s="126"/>
      <c r="K1236" s="125" t="s">
        <v>158</v>
      </c>
      <c r="L1236" s="194"/>
      <c r="M1236" s="194"/>
      <c r="N1236" s="194"/>
      <c r="O1236" s="194"/>
      <c r="P1236" s="194"/>
      <c r="Q1236" s="194"/>
      <c r="R1236" s="194"/>
      <c r="S1236" s="194"/>
      <c r="T1236" s="194"/>
      <c r="U1236" s="123"/>
      <c r="V1236" s="116"/>
      <c r="W1236" s="15"/>
      <c r="X1236" s="15"/>
      <c r="Y1236" s="120"/>
      <c r="Z1236" s="117"/>
    </row>
    <row r="1237" spans="10:26" ht="25.5">
      <c r="J1237" s="126"/>
      <c r="K1237" s="75" t="s">
        <v>159</v>
      </c>
      <c r="L1237" s="194"/>
      <c r="M1237" s="194"/>
      <c r="N1237" s="194"/>
      <c r="O1237" s="194"/>
      <c r="P1237" s="194"/>
      <c r="Q1237" s="194"/>
      <c r="R1237" s="194"/>
      <c r="S1237" s="194"/>
      <c r="T1237" s="194"/>
      <c r="U1237" s="214" t="s">
        <v>160</v>
      </c>
      <c r="V1237" s="116"/>
      <c r="W1237" s="15"/>
      <c r="X1237" s="15"/>
      <c r="Y1237" s="229" t="s">
        <v>160</v>
      </c>
      <c r="Z1237" s="117"/>
    </row>
    <row r="1238" spans="10:26" ht="12.75">
      <c r="J1238" s="126"/>
      <c r="K1238" s="75" t="s">
        <v>154</v>
      </c>
      <c r="L1238" s="194">
        <v>424260.1</v>
      </c>
      <c r="M1238" s="194">
        <v>2123</v>
      </c>
      <c r="N1238" s="194">
        <v>0</v>
      </c>
      <c r="O1238" s="194">
        <v>0</v>
      </c>
      <c r="P1238" s="194">
        <v>0</v>
      </c>
      <c r="Q1238" s="194">
        <v>0</v>
      </c>
      <c r="R1238" s="194">
        <f>L1238+N1238+P1238</f>
        <v>424260.1</v>
      </c>
      <c r="S1238" s="194">
        <f>M1238+O1238+Q1238</f>
        <v>2123</v>
      </c>
      <c r="T1238" s="194">
        <v>2123</v>
      </c>
      <c r="U1238" s="214"/>
      <c r="V1238" s="130">
        <v>18654.9</v>
      </c>
      <c r="W1238" s="15"/>
      <c r="X1238" s="15"/>
      <c r="Y1238" s="229"/>
      <c r="Z1238" s="115">
        <v>18654.9</v>
      </c>
    </row>
    <row r="1239" spans="10:26" ht="25.5">
      <c r="J1239" s="126" t="s">
        <v>161</v>
      </c>
      <c r="K1239" s="111" t="s">
        <v>162</v>
      </c>
      <c r="L1239" s="194">
        <f aca="true" t="shared" si="65" ref="L1239:Q1239">SUM(L1240:L1243)</f>
        <v>13089.3</v>
      </c>
      <c r="M1239" s="194">
        <f t="shared" si="65"/>
        <v>0</v>
      </c>
      <c r="N1239" s="194">
        <f t="shared" si="65"/>
        <v>0</v>
      </c>
      <c r="O1239" s="194">
        <f t="shared" si="65"/>
        <v>0</v>
      </c>
      <c r="P1239" s="194">
        <f t="shared" si="65"/>
        <v>0</v>
      </c>
      <c r="Q1239" s="194">
        <f t="shared" si="65"/>
        <v>0</v>
      </c>
      <c r="R1239" s="194">
        <f>L1239+N1239+P1239</f>
        <v>13089.3</v>
      </c>
      <c r="S1239" s="194">
        <f>M1239+O1239+Q1239</f>
        <v>0</v>
      </c>
      <c r="T1239" s="194">
        <f>SUM(T1240:T1243)</f>
        <v>0</v>
      </c>
      <c r="U1239" s="123"/>
      <c r="V1239" s="131"/>
      <c r="W1239" s="15"/>
      <c r="X1239" s="15"/>
      <c r="Y1239" s="120"/>
      <c r="Z1239" s="132"/>
    </row>
    <row r="1240" spans="10:26" ht="25.5">
      <c r="J1240" s="126"/>
      <c r="K1240" s="75" t="s">
        <v>163</v>
      </c>
      <c r="L1240" s="194"/>
      <c r="M1240" s="194"/>
      <c r="N1240" s="194"/>
      <c r="O1240" s="194"/>
      <c r="P1240" s="194"/>
      <c r="Q1240" s="194"/>
      <c r="R1240" s="194"/>
      <c r="S1240" s="194"/>
      <c r="T1240" s="194"/>
      <c r="U1240" s="123"/>
      <c r="V1240" s="131"/>
      <c r="W1240" s="15"/>
      <c r="X1240" s="15"/>
      <c r="Y1240" s="120"/>
      <c r="Z1240" s="132"/>
    </row>
    <row r="1241" spans="10:26" ht="38.25">
      <c r="J1241" s="126"/>
      <c r="K1241" s="75" t="s">
        <v>164</v>
      </c>
      <c r="L1241" s="194"/>
      <c r="M1241" s="194"/>
      <c r="N1241" s="194"/>
      <c r="O1241" s="194"/>
      <c r="P1241" s="194"/>
      <c r="Q1241" s="194"/>
      <c r="R1241" s="194"/>
      <c r="S1241" s="194"/>
      <c r="T1241" s="194"/>
      <c r="U1241" s="123"/>
      <c r="V1241" s="131"/>
      <c r="W1241" s="15"/>
      <c r="X1241" s="15"/>
      <c r="Y1241" s="120"/>
      <c r="Z1241" s="132"/>
    </row>
    <row r="1242" spans="10:26" ht="63.75">
      <c r="J1242" s="126"/>
      <c r="K1242" s="75" t="s">
        <v>165</v>
      </c>
      <c r="L1242" s="194"/>
      <c r="M1242" s="194"/>
      <c r="N1242" s="194"/>
      <c r="O1242" s="194"/>
      <c r="P1242" s="194"/>
      <c r="Q1242" s="194"/>
      <c r="R1242" s="194"/>
      <c r="S1242" s="194"/>
      <c r="T1242" s="194"/>
      <c r="U1242" s="215" t="s">
        <v>166</v>
      </c>
      <c r="V1242" s="131"/>
      <c r="W1242" s="15"/>
      <c r="X1242" s="15"/>
      <c r="Y1242" s="230" t="s">
        <v>166</v>
      </c>
      <c r="Z1242" s="132"/>
    </row>
    <row r="1243" spans="10:26" ht="12.75">
      <c r="J1243" s="126"/>
      <c r="K1243" s="75" t="s">
        <v>154</v>
      </c>
      <c r="L1243" s="194">
        <v>13089.3</v>
      </c>
      <c r="M1243" s="194">
        <v>0</v>
      </c>
      <c r="N1243" s="194">
        <v>0</v>
      </c>
      <c r="O1243" s="194">
        <v>0</v>
      </c>
      <c r="P1243" s="194">
        <v>0</v>
      </c>
      <c r="Q1243" s="194">
        <v>0</v>
      </c>
      <c r="R1243" s="194">
        <f>L1243+N1243+P1243</f>
        <v>13089.3</v>
      </c>
      <c r="S1243" s="194">
        <f>M1243+O1243+Q1243</f>
        <v>0</v>
      </c>
      <c r="T1243" s="194">
        <v>0</v>
      </c>
      <c r="U1243" s="216"/>
      <c r="V1243" s="131"/>
      <c r="W1243" s="15"/>
      <c r="X1243" s="15"/>
      <c r="Y1243" s="231"/>
      <c r="Z1243" s="132"/>
    </row>
    <row r="1244" spans="10:26" ht="25.5">
      <c r="J1244" s="110" t="s">
        <v>167</v>
      </c>
      <c r="K1244" s="111" t="s">
        <v>168</v>
      </c>
      <c r="L1244" s="194">
        <f aca="true" t="shared" si="66" ref="L1244:Q1244">SUM(L1245:L1247)</f>
        <v>175365.8</v>
      </c>
      <c r="M1244" s="194">
        <f t="shared" si="66"/>
        <v>101843.5</v>
      </c>
      <c r="N1244" s="194">
        <f t="shared" si="66"/>
        <v>0</v>
      </c>
      <c r="O1244" s="194">
        <f t="shared" si="66"/>
        <v>0</v>
      </c>
      <c r="P1244" s="194">
        <f t="shared" si="66"/>
        <v>0</v>
      </c>
      <c r="Q1244" s="194">
        <f t="shared" si="66"/>
        <v>0</v>
      </c>
      <c r="R1244" s="194">
        <f>L1244+N1244+P1244</f>
        <v>175365.8</v>
      </c>
      <c r="S1244" s="194">
        <f>M1244+O1244+Q1244</f>
        <v>101843.5</v>
      </c>
      <c r="T1244" s="194">
        <f>SUM(T1245:T1247)</f>
        <v>101843.5</v>
      </c>
      <c r="U1244" s="133"/>
      <c r="V1244" s="116"/>
      <c r="W1244" s="15"/>
      <c r="X1244" s="15"/>
      <c r="Y1244" s="134"/>
      <c r="Z1244" s="117"/>
    </row>
    <row r="1245" spans="10:26" ht="38.25">
      <c r="J1245" s="135"/>
      <c r="K1245" s="125" t="s">
        <v>169</v>
      </c>
      <c r="L1245" s="194"/>
      <c r="M1245" s="194"/>
      <c r="N1245" s="194"/>
      <c r="O1245" s="194"/>
      <c r="P1245" s="194"/>
      <c r="Q1245" s="194"/>
      <c r="R1245" s="194"/>
      <c r="S1245" s="194"/>
      <c r="T1245" s="194"/>
      <c r="U1245" s="215" t="s">
        <v>170</v>
      </c>
      <c r="V1245" s="116"/>
      <c r="W1245" s="15"/>
      <c r="X1245" s="15"/>
      <c r="Y1245" s="230" t="s">
        <v>170</v>
      </c>
      <c r="Z1245" s="117"/>
    </row>
    <row r="1246" spans="10:26" ht="51">
      <c r="J1246" s="110"/>
      <c r="K1246" s="125" t="s">
        <v>171</v>
      </c>
      <c r="L1246" s="194"/>
      <c r="M1246" s="194"/>
      <c r="N1246" s="194"/>
      <c r="O1246" s="194"/>
      <c r="P1246" s="194"/>
      <c r="Q1246" s="194"/>
      <c r="R1246" s="194"/>
      <c r="S1246" s="194"/>
      <c r="T1246" s="194"/>
      <c r="U1246" s="217"/>
      <c r="V1246" s="116"/>
      <c r="W1246" s="15"/>
      <c r="X1246" s="15"/>
      <c r="Y1246" s="232"/>
      <c r="Z1246" s="117"/>
    </row>
    <row r="1247" spans="10:26" ht="12.75">
      <c r="J1247" s="110"/>
      <c r="K1247" s="75" t="s">
        <v>154</v>
      </c>
      <c r="L1247" s="194">
        <v>175365.8</v>
      </c>
      <c r="M1247" s="194">
        <v>101843.5</v>
      </c>
      <c r="N1247" s="194">
        <v>0</v>
      </c>
      <c r="O1247" s="194">
        <v>0</v>
      </c>
      <c r="P1247" s="194">
        <v>0</v>
      </c>
      <c r="Q1247" s="194">
        <v>0</v>
      </c>
      <c r="R1247" s="194">
        <f aca="true" t="shared" si="67" ref="R1247:S1250">L1247+N1247+P1247</f>
        <v>175365.8</v>
      </c>
      <c r="S1247" s="194">
        <f t="shared" si="67"/>
        <v>101843.5</v>
      </c>
      <c r="T1247" s="194">
        <v>101843.5</v>
      </c>
      <c r="U1247" s="216"/>
      <c r="V1247" s="131">
        <v>159069.7</v>
      </c>
      <c r="W1247" s="15"/>
      <c r="X1247" s="15"/>
      <c r="Y1247" s="231"/>
      <c r="Z1247" s="132">
        <v>159069.7</v>
      </c>
    </row>
    <row r="1248" spans="10:26" ht="38.25">
      <c r="J1248" s="110"/>
      <c r="K1248" s="125" t="s">
        <v>172</v>
      </c>
      <c r="L1248" s="194"/>
      <c r="M1248" s="194"/>
      <c r="N1248" s="194"/>
      <c r="O1248" s="194"/>
      <c r="P1248" s="194"/>
      <c r="Q1248" s="194"/>
      <c r="R1248" s="194">
        <f t="shared" si="67"/>
        <v>0</v>
      </c>
      <c r="S1248" s="194">
        <f t="shared" si="67"/>
        <v>0</v>
      </c>
      <c r="T1248" s="194"/>
      <c r="U1248" s="214"/>
      <c r="V1248" s="131"/>
      <c r="W1248" s="15"/>
      <c r="X1248" s="15"/>
      <c r="Y1248" s="229"/>
      <c r="Z1248" s="132"/>
    </row>
    <row r="1249" spans="10:26" ht="306">
      <c r="J1249" s="110"/>
      <c r="K1249" s="75" t="s">
        <v>173</v>
      </c>
      <c r="L1249" s="194"/>
      <c r="M1249" s="194"/>
      <c r="N1249" s="194"/>
      <c r="O1249" s="194"/>
      <c r="P1249" s="194"/>
      <c r="Q1249" s="194"/>
      <c r="R1249" s="194">
        <f t="shared" si="67"/>
        <v>0</v>
      </c>
      <c r="S1249" s="194">
        <f t="shared" si="67"/>
        <v>0</v>
      </c>
      <c r="T1249" s="194"/>
      <c r="U1249" s="214"/>
      <c r="V1249" s="136" t="s">
        <v>174</v>
      </c>
      <c r="W1249" s="15"/>
      <c r="X1249" s="15"/>
      <c r="Y1249" s="229"/>
      <c r="Z1249" s="43" t="s">
        <v>174</v>
      </c>
    </row>
    <row r="1250" spans="10:26" ht="25.5">
      <c r="J1250" s="110" t="s">
        <v>175</v>
      </c>
      <c r="K1250" s="137" t="s">
        <v>176</v>
      </c>
      <c r="L1250" s="194">
        <f aca="true" t="shared" si="68" ref="L1250:Q1250">SUM(L1251:L1252)</f>
        <v>100000</v>
      </c>
      <c r="M1250" s="194">
        <f t="shared" si="68"/>
        <v>0</v>
      </c>
      <c r="N1250" s="194">
        <f t="shared" si="68"/>
        <v>0</v>
      </c>
      <c r="O1250" s="194">
        <f t="shared" si="68"/>
        <v>0</v>
      </c>
      <c r="P1250" s="194">
        <f t="shared" si="68"/>
        <v>0</v>
      </c>
      <c r="Q1250" s="194">
        <f t="shared" si="68"/>
        <v>0</v>
      </c>
      <c r="R1250" s="194">
        <f t="shared" si="67"/>
        <v>100000</v>
      </c>
      <c r="S1250" s="194">
        <f t="shared" si="67"/>
        <v>0</v>
      </c>
      <c r="T1250" s="194">
        <f>SUM(T1251:T1252)</f>
        <v>0</v>
      </c>
      <c r="U1250" s="119"/>
      <c r="V1250" s="191"/>
      <c r="W1250" s="15"/>
      <c r="X1250" s="15"/>
      <c r="Y1250" s="120"/>
      <c r="Z1250" s="43"/>
    </row>
    <row r="1251" spans="10:26" ht="38.25">
      <c r="J1251" s="110"/>
      <c r="K1251" s="138" t="s">
        <v>177</v>
      </c>
      <c r="L1251" s="194"/>
      <c r="M1251" s="194"/>
      <c r="N1251" s="194"/>
      <c r="O1251" s="194"/>
      <c r="P1251" s="194"/>
      <c r="Q1251" s="194"/>
      <c r="R1251" s="194"/>
      <c r="S1251" s="194"/>
      <c r="T1251" s="194"/>
      <c r="U1251" s="214" t="s">
        <v>178</v>
      </c>
      <c r="V1251" s="131"/>
      <c r="W1251" s="15"/>
      <c r="X1251" s="15"/>
      <c r="Y1251" s="229" t="s">
        <v>178</v>
      </c>
      <c r="Z1251" s="132"/>
    </row>
    <row r="1252" spans="10:26" ht="12.75">
      <c r="J1252" s="139"/>
      <c r="K1252" s="75" t="s">
        <v>179</v>
      </c>
      <c r="L1252" s="194">
        <v>100000</v>
      </c>
      <c r="M1252" s="194">
        <v>0</v>
      </c>
      <c r="N1252" s="194">
        <v>0</v>
      </c>
      <c r="O1252" s="194">
        <v>0</v>
      </c>
      <c r="P1252" s="194">
        <v>0</v>
      </c>
      <c r="Q1252" s="194">
        <v>0</v>
      </c>
      <c r="R1252" s="194">
        <f>L1252+N1252+P1252</f>
        <v>100000</v>
      </c>
      <c r="S1252" s="194">
        <f>M1252+O1252+Q1252</f>
        <v>0</v>
      </c>
      <c r="T1252" s="194">
        <v>0</v>
      </c>
      <c r="U1252" s="214"/>
      <c r="V1252" s="116"/>
      <c r="W1252" s="15"/>
      <c r="X1252" s="15"/>
      <c r="Y1252" s="229"/>
      <c r="Z1252" s="117"/>
    </row>
    <row r="1253" spans="10:26" ht="25.5">
      <c r="J1253" s="110" t="s">
        <v>180</v>
      </c>
      <c r="K1253" s="137" t="s">
        <v>181</v>
      </c>
      <c r="L1253" s="194">
        <f aca="true" t="shared" si="69" ref="L1253:Q1253">SUM(L1254:L1264)</f>
        <v>1987094.5</v>
      </c>
      <c r="M1253" s="194">
        <f t="shared" si="69"/>
        <v>0</v>
      </c>
      <c r="N1253" s="194">
        <f t="shared" si="69"/>
        <v>0</v>
      </c>
      <c r="O1253" s="194">
        <f t="shared" si="69"/>
        <v>0</v>
      </c>
      <c r="P1253" s="194">
        <f t="shared" si="69"/>
        <v>0</v>
      </c>
      <c r="Q1253" s="194">
        <f t="shared" si="69"/>
        <v>0</v>
      </c>
      <c r="R1253" s="194">
        <f>L1253+N1253+P1253</f>
        <v>1987094.5</v>
      </c>
      <c r="S1253" s="194">
        <f>M1253+O1253+Q1253</f>
        <v>0</v>
      </c>
      <c r="T1253" s="194">
        <f>SUM(T1254:T1264)</f>
        <v>0</v>
      </c>
      <c r="U1253" s="119"/>
      <c r="V1253" s="140"/>
      <c r="W1253" s="15"/>
      <c r="X1253" s="15"/>
      <c r="Y1253" s="120"/>
      <c r="Z1253" s="141"/>
    </row>
    <row r="1254" spans="10:26" ht="38.25">
      <c r="J1254" s="110"/>
      <c r="K1254" s="75" t="s">
        <v>182</v>
      </c>
      <c r="L1254" s="194"/>
      <c r="M1254" s="194"/>
      <c r="N1254" s="194"/>
      <c r="O1254" s="194"/>
      <c r="P1254" s="194"/>
      <c r="Q1254" s="194"/>
      <c r="R1254" s="194"/>
      <c r="S1254" s="194"/>
      <c r="T1254" s="194"/>
      <c r="U1254" s="214" t="s">
        <v>183</v>
      </c>
      <c r="V1254" s="142"/>
      <c r="W1254" s="15"/>
      <c r="X1254" s="15"/>
      <c r="Y1254" s="229" t="s">
        <v>183</v>
      </c>
      <c r="Z1254" s="143"/>
    </row>
    <row r="1255" spans="10:26" ht="76.5">
      <c r="J1255" s="144"/>
      <c r="K1255" s="75" t="s">
        <v>184</v>
      </c>
      <c r="L1255" s="194"/>
      <c r="M1255" s="194"/>
      <c r="N1255" s="194"/>
      <c r="O1255" s="194"/>
      <c r="P1255" s="194"/>
      <c r="Q1255" s="194"/>
      <c r="R1255" s="194"/>
      <c r="S1255" s="194"/>
      <c r="T1255" s="194"/>
      <c r="U1255" s="214"/>
      <c r="V1255" s="142"/>
      <c r="W1255" s="15"/>
      <c r="X1255" s="15"/>
      <c r="Y1255" s="229"/>
      <c r="Z1255" s="143"/>
    </row>
    <row r="1256" spans="10:26" ht="12.75">
      <c r="J1256" s="144"/>
      <c r="K1256" s="125" t="s">
        <v>185</v>
      </c>
      <c r="L1256" s="194">
        <v>33707.7</v>
      </c>
      <c r="M1256" s="194">
        <v>0</v>
      </c>
      <c r="N1256" s="194">
        <v>0</v>
      </c>
      <c r="O1256" s="194">
        <v>0</v>
      </c>
      <c r="P1256" s="194">
        <v>0</v>
      </c>
      <c r="Q1256" s="194">
        <v>0</v>
      </c>
      <c r="R1256" s="194">
        <f>L1256+N1256+P1256</f>
        <v>33707.7</v>
      </c>
      <c r="S1256" s="194">
        <f>M1256+O1256+Q1256</f>
        <v>0</v>
      </c>
      <c r="T1256" s="194">
        <v>0</v>
      </c>
      <c r="U1256" s="214"/>
      <c r="V1256" s="142"/>
      <c r="W1256" s="15"/>
      <c r="X1256" s="15"/>
      <c r="Y1256" s="229"/>
      <c r="Z1256" s="143"/>
    </row>
    <row r="1257" spans="10:26" ht="76.5">
      <c r="J1257" s="144"/>
      <c r="K1257" s="75" t="s">
        <v>186</v>
      </c>
      <c r="L1257" s="194"/>
      <c r="M1257" s="194"/>
      <c r="N1257" s="194"/>
      <c r="O1257" s="194"/>
      <c r="P1257" s="194"/>
      <c r="Q1257" s="194"/>
      <c r="R1257" s="194"/>
      <c r="S1257" s="194"/>
      <c r="T1257" s="194"/>
      <c r="U1257" s="214" t="s">
        <v>183</v>
      </c>
      <c r="V1257" s="142"/>
      <c r="W1257" s="15"/>
      <c r="X1257" s="15"/>
      <c r="Y1257" s="229" t="s">
        <v>183</v>
      </c>
      <c r="Z1257" s="143"/>
    </row>
    <row r="1258" spans="10:26" ht="12.75">
      <c r="J1258" s="144"/>
      <c r="K1258" s="125" t="s">
        <v>185</v>
      </c>
      <c r="L1258" s="194">
        <v>27179.6</v>
      </c>
      <c r="M1258" s="194">
        <v>0</v>
      </c>
      <c r="N1258" s="194">
        <v>0</v>
      </c>
      <c r="O1258" s="194">
        <v>0</v>
      </c>
      <c r="P1258" s="194">
        <v>0</v>
      </c>
      <c r="Q1258" s="194">
        <v>0</v>
      </c>
      <c r="R1258" s="194">
        <f>L1258+N1258+P1258</f>
        <v>27179.6</v>
      </c>
      <c r="S1258" s="194">
        <f>M1258+O1258+Q1258</f>
        <v>0</v>
      </c>
      <c r="T1258" s="194">
        <v>0</v>
      </c>
      <c r="U1258" s="214"/>
      <c r="V1258" s="142"/>
      <c r="W1258" s="15"/>
      <c r="X1258" s="15"/>
      <c r="Y1258" s="229"/>
      <c r="Z1258" s="143"/>
    </row>
    <row r="1259" spans="10:26" ht="140.25">
      <c r="J1259" s="144"/>
      <c r="K1259" s="125" t="s">
        <v>187</v>
      </c>
      <c r="L1259" s="194"/>
      <c r="M1259" s="194"/>
      <c r="N1259" s="194"/>
      <c r="O1259" s="194"/>
      <c r="P1259" s="194"/>
      <c r="Q1259" s="194"/>
      <c r="R1259" s="194"/>
      <c r="S1259" s="194"/>
      <c r="T1259" s="194"/>
      <c r="U1259" s="123" t="s">
        <v>188</v>
      </c>
      <c r="V1259" s="142"/>
      <c r="W1259" s="15"/>
      <c r="X1259" s="15"/>
      <c r="Y1259" s="120" t="s">
        <v>188</v>
      </c>
      <c r="Z1259" s="143"/>
    </row>
    <row r="1260" spans="10:26" ht="12.75">
      <c r="J1260" s="144"/>
      <c r="K1260" s="125" t="s">
        <v>185</v>
      </c>
      <c r="L1260" s="194">
        <v>615205.6</v>
      </c>
      <c r="M1260" s="194">
        <v>0</v>
      </c>
      <c r="N1260" s="194">
        <v>0</v>
      </c>
      <c r="O1260" s="194">
        <v>0</v>
      </c>
      <c r="P1260" s="194">
        <v>0</v>
      </c>
      <c r="Q1260" s="194">
        <v>0</v>
      </c>
      <c r="R1260" s="194">
        <f>L1260+N1260+P1260</f>
        <v>615205.6</v>
      </c>
      <c r="S1260" s="194">
        <f>M1260+O1260+Q1260</f>
        <v>0</v>
      </c>
      <c r="T1260" s="194">
        <v>0</v>
      </c>
      <c r="U1260" s="123"/>
      <c r="V1260" s="142"/>
      <c r="W1260" s="15"/>
      <c r="X1260" s="15"/>
      <c r="Y1260" s="120"/>
      <c r="Z1260" s="143"/>
    </row>
    <row r="1261" spans="10:26" ht="38.25">
      <c r="J1261" s="144"/>
      <c r="K1261" s="125" t="s">
        <v>189</v>
      </c>
      <c r="L1261" s="194"/>
      <c r="M1261" s="194"/>
      <c r="N1261" s="194"/>
      <c r="O1261" s="194"/>
      <c r="P1261" s="194"/>
      <c r="Q1261" s="194"/>
      <c r="R1261" s="194"/>
      <c r="S1261" s="194"/>
      <c r="T1261" s="194"/>
      <c r="U1261" s="215" t="s">
        <v>188</v>
      </c>
      <c r="V1261" s="142"/>
      <c r="W1261" s="15"/>
      <c r="X1261" s="15"/>
      <c r="Y1261" s="230" t="s">
        <v>188</v>
      </c>
      <c r="Z1261" s="143"/>
    </row>
    <row r="1262" spans="10:26" ht="12.75">
      <c r="J1262" s="144"/>
      <c r="K1262" s="125" t="s">
        <v>185</v>
      </c>
      <c r="L1262" s="194">
        <v>117737.7</v>
      </c>
      <c r="M1262" s="194">
        <v>0</v>
      </c>
      <c r="N1262" s="194">
        <v>0</v>
      </c>
      <c r="O1262" s="194">
        <v>0</v>
      </c>
      <c r="P1262" s="194">
        <v>0</v>
      </c>
      <c r="Q1262" s="194">
        <v>0</v>
      </c>
      <c r="R1262" s="194">
        <f>L1262+N1262+P1262</f>
        <v>117737.7</v>
      </c>
      <c r="S1262" s="194">
        <f>M1262+O1262+Q1262</f>
        <v>0</v>
      </c>
      <c r="T1262" s="194">
        <v>0</v>
      </c>
      <c r="U1262" s="216"/>
      <c r="V1262" s="142"/>
      <c r="W1262" s="15"/>
      <c r="X1262" s="15"/>
      <c r="Y1262" s="231"/>
      <c r="Z1262" s="143"/>
    </row>
    <row r="1263" spans="10:26" ht="38.25">
      <c r="J1263" s="144"/>
      <c r="K1263" s="125" t="s">
        <v>190</v>
      </c>
      <c r="L1263" s="194"/>
      <c r="M1263" s="194"/>
      <c r="N1263" s="194"/>
      <c r="O1263" s="194"/>
      <c r="P1263" s="194"/>
      <c r="Q1263" s="194"/>
      <c r="R1263" s="194"/>
      <c r="S1263" s="194"/>
      <c r="T1263" s="194"/>
      <c r="U1263" s="215" t="s">
        <v>188</v>
      </c>
      <c r="V1263" s="142"/>
      <c r="W1263" s="15"/>
      <c r="X1263" s="15"/>
      <c r="Y1263" s="230" t="s">
        <v>188</v>
      </c>
      <c r="Z1263" s="143"/>
    </row>
    <row r="1264" spans="10:26" ht="12.75">
      <c r="J1264" s="144"/>
      <c r="K1264" s="125" t="s">
        <v>185</v>
      </c>
      <c r="L1264" s="194">
        <v>1193263.9</v>
      </c>
      <c r="M1264" s="194">
        <v>0</v>
      </c>
      <c r="N1264" s="194">
        <v>0</v>
      </c>
      <c r="O1264" s="194">
        <v>0</v>
      </c>
      <c r="P1264" s="194">
        <v>0</v>
      </c>
      <c r="Q1264" s="194">
        <v>0</v>
      </c>
      <c r="R1264" s="194">
        <f>L1264+N1264+P1264</f>
        <v>1193263.9</v>
      </c>
      <c r="S1264" s="194">
        <f>M1264+O1264+Q1264</f>
        <v>0</v>
      </c>
      <c r="T1264" s="194">
        <v>0</v>
      </c>
      <c r="U1264" s="216"/>
      <c r="V1264" s="142"/>
      <c r="W1264" s="15"/>
      <c r="X1264" s="15"/>
      <c r="Y1264" s="231"/>
      <c r="Z1264" s="143"/>
    </row>
    <row r="1265" spans="10:26" ht="25.5">
      <c r="J1265" s="110" t="s">
        <v>191</v>
      </c>
      <c r="K1265" s="14" t="s">
        <v>192</v>
      </c>
      <c r="L1265" s="194">
        <f aca="true" t="shared" si="70" ref="L1265:Q1265">SUM(L1266:L1271)</f>
        <v>5230661.2</v>
      </c>
      <c r="M1265" s="194">
        <f t="shared" si="70"/>
        <v>0</v>
      </c>
      <c r="N1265" s="194">
        <f t="shared" si="70"/>
        <v>0</v>
      </c>
      <c r="O1265" s="194">
        <f t="shared" si="70"/>
        <v>0</v>
      </c>
      <c r="P1265" s="194">
        <f t="shared" si="70"/>
        <v>0</v>
      </c>
      <c r="Q1265" s="194">
        <f t="shared" si="70"/>
        <v>0</v>
      </c>
      <c r="R1265" s="194">
        <f>L1265+N1265+P1265</f>
        <v>5230661.2</v>
      </c>
      <c r="S1265" s="194">
        <f>M1265+O1265+Q1265</f>
        <v>0</v>
      </c>
      <c r="T1265" s="194">
        <f>SUM(T1266:T1271)</f>
        <v>0</v>
      </c>
      <c r="U1265" s="145"/>
      <c r="V1265" s="146">
        <f>T1265-S1265</f>
        <v>0</v>
      </c>
      <c r="W1265" s="15"/>
      <c r="X1265" s="15"/>
      <c r="Y1265" s="120"/>
      <c r="Z1265" s="147">
        <f>X1265-W1265</f>
        <v>0</v>
      </c>
    </row>
    <row r="1266" spans="10:26" ht="25.5">
      <c r="J1266" s="144"/>
      <c r="K1266" s="125" t="s">
        <v>193</v>
      </c>
      <c r="L1266" s="194"/>
      <c r="M1266" s="194"/>
      <c r="N1266" s="194"/>
      <c r="O1266" s="194"/>
      <c r="P1266" s="194"/>
      <c r="Q1266" s="194"/>
      <c r="R1266" s="194"/>
      <c r="S1266" s="194"/>
      <c r="T1266" s="194"/>
      <c r="U1266" s="119"/>
      <c r="V1266" s="140"/>
      <c r="W1266" s="15"/>
      <c r="X1266" s="15"/>
      <c r="Y1266" s="120"/>
      <c r="Z1266" s="141"/>
    </row>
    <row r="1267" spans="10:26" ht="38.25">
      <c r="J1267" s="144"/>
      <c r="K1267" s="125" t="s">
        <v>194</v>
      </c>
      <c r="L1267" s="194"/>
      <c r="M1267" s="194"/>
      <c r="N1267" s="194"/>
      <c r="O1267" s="194"/>
      <c r="P1267" s="194"/>
      <c r="Q1267" s="194"/>
      <c r="R1267" s="194"/>
      <c r="S1267" s="194"/>
      <c r="T1267" s="194"/>
      <c r="U1267" s="215" t="s">
        <v>195</v>
      </c>
      <c r="V1267" s="140"/>
      <c r="W1267" s="15"/>
      <c r="X1267" s="15"/>
      <c r="Y1267" s="230" t="s">
        <v>195</v>
      </c>
      <c r="Z1267" s="141"/>
    </row>
    <row r="1268" spans="10:26" ht="12.75">
      <c r="J1268" s="144"/>
      <c r="K1268" s="75" t="s">
        <v>196</v>
      </c>
      <c r="L1268" s="194">
        <v>1407698.9</v>
      </c>
      <c r="M1268" s="194">
        <v>0</v>
      </c>
      <c r="N1268" s="194">
        <v>0</v>
      </c>
      <c r="O1268" s="194">
        <v>0</v>
      </c>
      <c r="P1268" s="194">
        <v>0</v>
      </c>
      <c r="Q1268" s="194">
        <v>0</v>
      </c>
      <c r="R1268" s="194">
        <f>L1268+N1268+P1268</f>
        <v>1407698.9</v>
      </c>
      <c r="S1268" s="194">
        <f>M1268+O1268+Q1268</f>
        <v>0</v>
      </c>
      <c r="T1268" s="194">
        <v>0</v>
      </c>
      <c r="U1268" s="216"/>
      <c r="V1268" s="140"/>
      <c r="W1268" s="15"/>
      <c r="X1268" s="15"/>
      <c r="Y1268" s="231"/>
      <c r="Z1268" s="141"/>
    </row>
    <row r="1269" spans="10:26" ht="38.25">
      <c r="J1269" s="144"/>
      <c r="K1269" s="125" t="s">
        <v>197</v>
      </c>
      <c r="L1269" s="194"/>
      <c r="M1269" s="194"/>
      <c r="N1269" s="194"/>
      <c r="O1269" s="194"/>
      <c r="P1269" s="194"/>
      <c r="Q1269" s="194"/>
      <c r="R1269" s="194"/>
      <c r="S1269" s="194"/>
      <c r="T1269" s="194"/>
      <c r="U1269" s="215" t="s">
        <v>198</v>
      </c>
      <c r="V1269" s="140"/>
      <c r="W1269" s="15"/>
      <c r="X1269" s="15"/>
      <c r="Y1269" s="230" t="s">
        <v>198</v>
      </c>
      <c r="Z1269" s="141"/>
    </row>
    <row r="1270" spans="10:26" ht="12.75">
      <c r="J1270" s="144"/>
      <c r="K1270" s="75" t="s">
        <v>199</v>
      </c>
      <c r="L1270" s="194">
        <v>124275.8</v>
      </c>
      <c r="M1270" s="194">
        <v>0</v>
      </c>
      <c r="N1270" s="194">
        <v>0</v>
      </c>
      <c r="O1270" s="194">
        <v>0</v>
      </c>
      <c r="P1270" s="194">
        <v>0</v>
      </c>
      <c r="Q1270" s="194">
        <v>0</v>
      </c>
      <c r="R1270" s="194">
        <f aca="true" t="shared" si="71" ref="R1270:S1321">L1270+N1270+P1270</f>
        <v>124275.8</v>
      </c>
      <c r="S1270" s="194">
        <f t="shared" si="71"/>
        <v>0</v>
      </c>
      <c r="T1270" s="194">
        <v>0</v>
      </c>
      <c r="U1270" s="217"/>
      <c r="V1270" s="140"/>
      <c r="W1270" s="15"/>
      <c r="X1270" s="15"/>
      <c r="Y1270" s="232"/>
      <c r="Z1270" s="141"/>
    </row>
    <row r="1271" spans="10:26" ht="12.75">
      <c r="J1271" s="144"/>
      <c r="K1271" s="75" t="s">
        <v>196</v>
      </c>
      <c r="L1271" s="194">
        <v>3698686.5</v>
      </c>
      <c r="M1271" s="194">
        <v>0</v>
      </c>
      <c r="N1271" s="194">
        <v>0</v>
      </c>
      <c r="O1271" s="194">
        <v>0</v>
      </c>
      <c r="P1271" s="194">
        <v>0</v>
      </c>
      <c r="Q1271" s="194">
        <v>0</v>
      </c>
      <c r="R1271" s="194">
        <f t="shared" si="71"/>
        <v>3698686.5</v>
      </c>
      <c r="S1271" s="194">
        <f t="shared" si="71"/>
        <v>0</v>
      </c>
      <c r="T1271" s="194">
        <v>0</v>
      </c>
      <c r="U1271" s="216"/>
      <c r="V1271" s="140"/>
      <c r="W1271" s="15"/>
      <c r="X1271" s="15"/>
      <c r="Y1271" s="231"/>
      <c r="Z1271" s="141"/>
    </row>
    <row r="1272" spans="10:26" ht="25.5">
      <c r="J1272" s="144" t="s">
        <v>200</v>
      </c>
      <c r="K1272" s="111" t="s">
        <v>201</v>
      </c>
      <c r="L1272" s="194">
        <f aca="true" t="shared" si="72" ref="L1272:Q1272">SUM(L1273:L1283)</f>
        <v>1303402.6</v>
      </c>
      <c r="M1272" s="194">
        <f t="shared" si="72"/>
        <v>33528.3</v>
      </c>
      <c r="N1272" s="194">
        <f t="shared" si="72"/>
        <v>0</v>
      </c>
      <c r="O1272" s="194">
        <f t="shared" si="72"/>
        <v>0</v>
      </c>
      <c r="P1272" s="194">
        <f t="shared" si="72"/>
        <v>0</v>
      </c>
      <c r="Q1272" s="194">
        <f t="shared" si="72"/>
        <v>0</v>
      </c>
      <c r="R1272" s="194">
        <f t="shared" si="71"/>
        <v>1303402.6</v>
      </c>
      <c r="S1272" s="194">
        <f t="shared" si="71"/>
        <v>33528.3</v>
      </c>
      <c r="T1272" s="194">
        <f>SUM(T1273:T1283)</f>
        <v>41910.4</v>
      </c>
      <c r="U1272" s="121"/>
      <c r="V1272" s="148"/>
      <c r="W1272" s="15"/>
      <c r="X1272" s="15"/>
      <c r="Y1272" s="122"/>
      <c r="Z1272" s="149"/>
    </row>
    <row r="1273" spans="10:26" ht="51">
      <c r="J1273" s="139"/>
      <c r="K1273" s="75" t="s">
        <v>202</v>
      </c>
      <c r="L1273" s="194"/>
      <c r="M1273" s="194"/>
      <c r="N1273" s="194"/>
      <c r="O1273" s="194"/>
      <c r="P1273" s="194"/>
      <c r="Q1273" s="194"/>
      <c r="R1273" s="194"/>
      <c r="S1273" s="194"/>
      <c r="T1273" s="194"/>
      <c r="U1273" s="119"/>
      <c r="V1273" s="140"/>
      <c r="W1273" s="15"/>
      <c r="X1273" s="15"/>
      <c r="Y1273" s="120"/>
      <c r="Z1273" s="141"/>
    </row>
    <row r="1274" spans="10:26" ht="89.25">
      <c r="J1274" s="110"/>
      <c r="K1274" s="49" t="s">
        <v>203</v>
      </c>
      <c r="L1274" s="194"/>
      <c r="M1274" s="194"/>
      <c r="N1274" s="194"/>
      <c r="O1274" s="194"/>
      <c r="P1274" s="194"/>
      <c r="Q1274" s="194"/>
      <c r="R1274" s="194"/>
      <c r="S1274" s="194"/>
      <c r="T1274" s="194"/>
      <c r="U1274" s="214" t="s">
        <v>204</v>
      </c>
      <c r="V1274" s="140"/>
      <c r="W1274" s="15"/>
      <c r="X1274" s="15"/>
      <c r="Y1274" s="229" t="s">
        <v>204</v>
      </c>
      <c r="Z1274" s="141"/>
    </row>
    <row r="1275" spans="10:26" ht="12.75">
      <c r="J1275" s="110"/>
      <c r="K1275" s="125" t="s">
        <v>185</v>
      </c>
      <c r="L1275" s="194">
        <v>30902.6</v>
      </c>
      <c r="M1275" s="194">
        <v>0</v>
      </c>
      <c r="N1275" s="194">
        <v>0</v>
      </c>
      <c r="O1275" s="194">
        <v>0</v>
      </c>
      <c r="P1275" s="194">
        <v>0</v>
      </c>
      <c r="Q1275" s="194">
        <v>0</v>
      </c>
      <c r="R1275" s="194">
        <f t="shared" si="71"/>
        <v>30902.6</v>
      </c>
      <c r="S1275" s="194">
        <f t="shared" si="71"/>
        <v>0</v>
      </c>
      <c r="T1275" s="194">
        <v>0</v>
      </c>
      <c r="U1275" s="214"/>
      <c r="V1275" s="140"/>
      <c r="W1275" s="15"/>
      <c r="X1275" s="15"/>
      <c r="Y1275" s="229"/>
      <c r="Z1275" s="141"/>
    </row>
    <row r="1276" spans="10:26" ht="89.25">
      <c r="J1276" s="110"/>
      <c r="K1276" s="75" t="s">
        <v>205</v>
      </c>
      <c r="L1276" s="194"/>
      <c r="M1276" s="194"/>
      <c r="N1276" s="194"/>
      <c r="O1276" s="194"/>
      <c r="P1276" s="194"/>
      <c r="Q1276" s="194"/>
      <c r="R1276" s="194"/>
      <c r="S1276" s="194"/>
      <c r="T1276" s="194"/>
      <c r="U1276" s="215" t="s">
        <v>206</v>
      </c>
      <c r="V1276" s="140"/>
      <c r="W1276" s="15"/>
      <c r="X1276" s="15"/>
      <c r="Y1276" s="230" t="s">
        <v>206</v>
      </c>
      <c r="Z1276" s="141"/>
    </row>
    <row r="1277" spans="10:26" ht="12.75">
      <c r="J1277" s="110"/>
      <c r="K1277" s="125" t="s">
        <v>185</v>
      </c>
      <c r="L1277" s="194">
        <v>400000</v>
      </c>
      <c r="M1277" s="194">
        <v>0</v>
      </c>
      <c r="N1277" s="194">
        <v>0</v>
      </c>
      <c r="O1277" s="194">
        <v>0</v>
      </c>
      <c r="P1277" s="194">
        <v>0</v>
      </c>
      <c r="Q1277" s="194">
        <v>0</v>
      </c>
      <c r="R1277" s="194">
        <f t="shared" si="71"/>
        <v>400000</v>
      </c>
      <c r="S1277" s="194">
        <f t="shared" si="71"/>
        <v>0</v>
      </c>
      <c r="T1277" s="194">
        <v>0</v>
      </c>
      <c r="U1277" s="216"/>
      <c r="V1277" s="140"/>
      <c r="W1277" s="15"/>
      <c r="X1277" s="15"/>
      <c r="Y1277" s="231"/>
      <c r="Z1277" s="141"/>
    </row>
    <row r="1278" spans="10:26" ht="89.25">
      <c r="J1278" s="110"/>
      <c r="K1278" s="49" t="s">
        <v>207</v>
      </c>
      <c r="L1278" s="194"/>
      <c r="M1278" s="194"/>
      <c r="N1278" s="194"/>
      <c r="O1278" s="194"/>
      <c r="P1278" s="194"/>
      <c r="Q1278" s="194"/>
      <c r="R1278" s="194"/>
      <c r="S1278" s="194"/>
      <c r="T1278" s="194"/>
      <c r="U1278" s="214" t="s">
        <v>208</v>
      </c>
      <c r="V1278" s="140"/>
      <c r="W1278" s="15"/>
      <c r="X1278" s="15"/>
      <c r="Y1278" s="229" t="s">
        <v>208</v>
      </c>
      <c r="Z1278" s="141"/>
    </row>
    <row r="1279" spans="10:26" ht="12.75">
      <c r="J1279" s="110"/>
      <c r="K1279" s="125" t="s">
        <v>185</v>
      </c>
      <c r="L1279" s="194">
        <v>310000</v>
      </c>
      <c r="M1279" s="194">
        <v>0</v>
      </c>
      <c r="N1279" s="194">
        <v>0</v>
      </c>
      <c r="O1279" s="194">
        <v>0</v>
      </c>
      <c r="P1279" s="194">
        <v>0</v>
      </c>
      <c r="Q1279" s="194">
        <v>0</v>
      </c>
      <c r="R1279" s="194">
        <f t="shared" si="71"/>
        <v>310000</v>
      </c>
      <c r="S1279" s="194">
        <f t="shared" si="71"/>
        <v>0</v>
      </c>
      <c r="T1279" s="194">
        <v>0</v>
      </c>
      <c r="U1279" s="214"/>
      <c r="V1279" s="140"/>
      <c r="W1279" s="15"/>
      <c r="X1279" s="15"/>
      <c r="Y1279" s="229"/>
      <c r="Z1279" s="141"/>
    </row>
    <row r="1280" spans="10:26" ht="51">
      <c r="J1280" s="110"/>
      <c r="K1280" s="49" t="s">
        <v>209</v>
      </c>
      <c r="L1280" s="194"/>
      <c r="M1280" s="194"/>
      <c r="N1280" s="194"/>
      <c r="O1280" s="194"/>
      <c r="P1280" s="194"/>
      <c r="Q1280" s="194"/>
      <c r="R1280" s="194">
        <f t="shared" si="71"/>
        <v>0</v>
      </c>
      <c r="S1280" s="194">
        <f t="shared" si="71"/>
        <v>0</v>
      </c>
      <c r="T1280" s="194"/>
      <c r="U1280" s="214"/>
      <c r="V1280" s="140"/>
      <c r="W1280" s="15"/>
      <c r="X1280" s="15"/>
      <c r="Y1280" s="229"/>
      <c r="Z1280" s="141"/>
    </row>
    <row r="1281" spans="10:26" ht="12.75">
      <c r="J1281" s="110"/>
      <c r="K1281" s="125" t="s">
        <v>185</v>
      </c>
      <c r="L1281" s="194"/>
      <c r="M1281" s="194"/>
      <c r="N1281" s="194"/>
      <c r="O1281" s="194"/>
      <c r="P1281" s="194"/>
      <c r="Q1281" s="194"/>
      <c r="R1281" s="194">
        <f t="shared" si="71"/>
        <v>0</v>
      </c>
      <c r="S1281" s="194">
        <f t="shared" si="71"/>
        <v>0</v>
      </c>
      <c r="T1281" s="194"/>
      <c r="U1281" s="214"/>
      <c r="V1281" s="140"/>
      <c r="W1281" s="15"/>
      <c r="X1281" s="15"/>
      <c r="Y1281" s="229"/>
      <c r="Z1281" s="141"/>
    </row>
    <row r="1282" spans="10:26" ht="25.5">
      <c r="J1282" s="150"/>
      <c r="K1282" s="125" t="s">
        <v>210</v>
      </c>
      <c r="L1282" s="194"/>
      <c r="M1282" s="194"/>
      <c r="N1282" s="194"/>
      <c r="O1282" s="194"/>
      <c r="P1282" s="194"/>
      <c r="Q1282" s="194"/>
      <c r="R1282" s="194"/>
      <c r="S1282" s="194"/>
      <c r="T1282" s="194"/>
      <c r="U1282" s="214" t="s">
        <v>211</v>
      </c>
      <c r="V1282" s="140"/>
      <c r="W1282" s="15"/>
      <c r="X1282" s="15"/>
      <c r="Y1282" s="229" t="s">
        <v>211</v>
      </c>
      <c r="Z1282" s="141"/>
    </row>
    <row r="1283" spans="10:26" ht="12.75">
      <c r="J1283" s="150"/>
      <c r="K1283" s="75" t="s">
        <v>212</v>
      </c>
      <c r="L1283" s="194">
        <v>562500</v>
      </c>
      <c r="M1283" s="194">
        <v>33528.3</v>
      </c>
      <c r="N1283" s="194">
        <v>0</v>
      </c>
      <c r="O1283" s="194">
        <v>0</v>
      </c>
      <c r="P1283" s="194">
        <v>0</v>
      </c>
      <c r="Q1283" s="194">
        <v>0</v>
      </c>
      <c r="R1283" s="194">
        <f t="shared" si="71"/>
        <v>562500</v>
      </c>
      <c r="S1283" s="194">
        <f t="shared" si="71"/>
        <v>33528.3</v>
      </c>
      <c r="T1283" s="194">
        <v>41910.4</v>
      </c>
      <c r="U1283" s="214"/>
      <c r="V1283" s="140"/>
      <c r="W1283" s="15"/>
      <c r="X1283" s="15"/>
      <c r="Y1283" s="229"/>
      <c r="Z1283" s="141"/>
    </row>
    <row r="1284" spans="10:26" ht="25.5">
      <c r="J1284" s="144" t="s">
        <v>213</v>
      </c>
      <c r="K1284" s="47" t="s">
        <v>214</v>
      </c>
      <c r="L1284" s="194">
        <f aca="true" t="shared" si="73" ref="L1284:Q1284">SUM(L1285:L1292)</f>
        <v>530000</v>
      </c>
      <c r="M1284" s="194">
        <f t="shared" si="73"/>
        <v>0</v>
      </c>
      <c r="N1284" s="194">
        <f t="shared" si="73"/>
        <v>0</v>
      </c>
      <c r="O1284" s="194">
        <f t="shared" si="73"/>
        <v>0</v>
      </c>
      <c r="P1284" s="194">
        <f t="shared" si="73"/>
        <v>0</v>
      </c>
      <c r="Q1284" s="194">
        <f t="shared" si="73"/>
        <v>0</v>
      </c>
      <c r="R1284" s="194">
        <f t="shared" si="71"/>
        <v>530000</v>
      </c>
      <c r="S1284" s="194">
        <f t="shared" si="71"/>
        <v>0</v>
      </c>
      <c r="T1284" s="194">
        <f>SUM(T1285:T1292)</f>
        <v>0</v>
      </c>
      <c r="U1284" s="119"/>
      <c r="V1284" s="140"/>
      <c r="W1284" s="15"/>
      <c r="X1284" s="15"/>
      <c r="Y1284" s="120"/>
      <c r="Z1284" s="141"/>
    </row>
    <row r="1285" spans="10:26" ht="51">
      <c r="J1285" s="139"/>
      <c r="K1285" s="49" t="s">
        <v>215</v>
      </c>
      <c r="L1285" s="194"/>
      <c r="M1285" s="194"/>
      <c r="N1285" s="194"/>
      <c r="O1285" s="194"/>
      <c r="P1285" s="194"/>
      <c r="Q1285" s="194"/>
      <c r="R1285" s="194"/>
      <c r="S1285" s="194"/>
      <c r="T1285" s="194"/>
      <c r="U1285" s="119"/>
      <c r="V1285" s="140"/>
      <c r="W1285" s="15"/>
      <c r="X1285" s="15"/>
      <c r="Y1285" s="120"/>
      <c r="Z1285" s="141"/>
    </row>
    <row r="1286" spans="10:26" ht="12.75">
      <c r="J1286" s="151"/>
      <c r="K1286" s="75" t="s">
        <v>216</v>
      </c>
      <c r="L1286" s="194"/>
      <c r="M1286" s="194"/>
      <c r="N1286" s="194"/>
      <c r="O1286" s="194"/>
      <c r="P1286" s="194"/>
      <c r="Q1286" s="194"/>
      <c r="R1286" s="194"/>
      <c r="S1286" s="194"/>
      <c r="T1286" s="194"/>
      <c r="U1286" s="214"/>
      <c r="V1286" s="140"/>
      <c r="W1286" s="15"/>
      <c r="X1286" s="15"/>
      <c r="Y1286" s="229"/>
      <c r="Z1286" s="141"/>
    </row>
    <row r="1287" spans="10:26" ht="12.75">
      <c r="J1287" s="126"/>
      <c r="K1287" s="49" t="s">
        <v>185</v>
      </c>
      <c r="L1287" s="194"/>
      <c r="M1287" s="194"/>
      <c r="N1287" s="194"/>
      <c r="O1287" s="194"/>
      <c r="P1287" s="194"/>
      <c r="Q1287" s="194"/>
      <c r="R1287" s="194"/>
      <c r="S1287" s="194"/>
      <c r="T1287" s="194"/>
      <c r="U1287" s="214"/>
      <c r="V1287" s="140"/>
      <c r="W1287" s="15"/>
      <c r="X1287" s="15"/>
      <c r="Y1287" s="229"/>
      <c r="Z1287" s="141"/>
    </row>
    <row r="1288" spans="10:26" ht="51">
      <c r="J1288" s="126"/>
      <c r="K1288" s="49" t="s">
        <v>217</v>
      </c>
      <c r="L1288" s="194"/>
      <c r="M1288" s="194"/>
      <c r="N1288" s="194"/>
      <c r="O1288" s="194"/>
      <c r="P1288" s="194"/>
      <c r="Q1288" s="194"/>
      <c r="R1288" s="194"/>
      <c r="S1288" s="194"/>
      <c r="T1288" s="194"/>
      <c r="U1288" s="215" t="s">
        <v>135</v>
      </c>
      <c r="V1288" s="140"/>
      <c r="W1288" s="15"/>
      <c r="X1288" s="15"/>
      <c r="Y1288" s="230" t="s">
        <v>135</v>
      </c>
      <c r="Z1288" s="141"/>
    </row>
    <row r="1289" spans="10:26" ht="12.75">
      <c r="J1289" s="126"/>
      <c r="K1289" s="125" t="s">
        <v>185</v>
      </c>
      <c r="L1289" s="194">
        <v>300000</v>
      </c>
      <c r="M1289" s="194">
        <v>0</v>
      </c>
      <c r="N1289" s="194">
        <v>0</v>
      </c>
      <c r="O1289" s="194">
        <v>0</v>
      </c>
      <c r="P1289" s="194">
        <v>0</v>
      </c>
      <c r="Q1289" s="194">
        <v>0</v>
      </c>
      <c r="R1289" s="194">
        <f t="shared" si="71"/>
        <v>300000</v>
      </c>
      <c r="S1289" s="194">
        <f t="shared" si="71"/>
        <v>0</v>
      </c>
      <c r="T1289" s="194">
        <v>0</v>
      </c>
      <c r="U1289" s="216"/>
      <c r="V1289" s="140"/>
      <c r="W1289" s="15"/>
      <c r="X1289" s="15"/>
      <c r="Y1289" s="231"/>
      <c r="Z1289" s="141"/>
    </row>
    <row r="1290" spans="10:26" ht="25.5">
      <c r="J1290" s="126"/>
      <c r="K1290" s="49" t="s">
        <v>218</v>
      </c>
      <c r="L1290" s="194"/>
      <c r="M1290" s="194"/>
      <c r="N1290" s="194"/>
      <c r="O1290" s="194"/>
      <c r="P1290" s="194"/>
      <c r="Q1290" s="194"/>
      <c r="R1290" s="194"/>
      <c r="S1290" s="194"/>
      <c r="T1290" s="194"/>
      <c r="U1290" s="214" t="s">
        <v>160</v>
      </c>
      <c r="V1290" s="140"/>
      <c r="W1290" s="15"/>
      <c r="X1290" s="15"/>
      <c r="Y1290" s="229" t="s">
        <v>160</v>
      </c>
      <c r="Z1290" s="141"/>
    </row>
    <row r="1291" spans="10:26" ht="51">
      <c r="J1291" s="126"/>
      <c r="K1291" s="49" t="s">
        <v>219</v>
      </c>
      <c r="L1291" s="194"/>
      <c r="M1291" s="194"/>
      <c r="N1291" s="194"/>
      <c r="O1291" s="194"/>
      <c r="P1291" s="194"/>
      <c r="Q1291" s="194"/>
      <c r="R1291" s="194"/>
      <c r="S1291" s="194"/>
      <c r="T1291" s="194"/>
      <c r="U1291" s="214"/>
      <c r="V1291" s="140"/>
      <c r="W1291" s="15"/>
      <c r="X1291" s="15"/>
      <c r="Y1291" s="229"/>
      <c r="Z1291" s="141"/>
    </row>
    <row r="1292" spans="10:26" ht="12.75">
      <c r="J1292" s="126"/>
      <c r="K1292" s="75" t="s">
        <v>196</v>
      </c>
      <c r="L1292" s="194">
        <v>230000</v>
      </c>
      <c r="M1292" s="194">
        <v>0</v>
      </c>
      <c r="N1292" s="194">
        <v>0</v>
      </c>
      <c r="O1292" s="194">
        <v>0</v>
      </c>
      <c r="P1292" s="194">
        <v>0</v>
      </c>
      <c r="Q1292" s="194">
        <v>0</v>
      </c>
      <c r="R1292" s="194">
        <f t="shared" si="71"/>
        <v>230000</v>
      </c>
      <c r="S1292" s="194">
        <f t="shared" si="71"/>
        <v>0</v>
      </c>
      <c r="T1292" s="194">
        <v>0</v>
      </c>
      <c r="U1292" s="214"/>
      <c r="V1292" s="140"/>
      <c r="W1292" s="15"/>
      <c r="X1292" s="15"/>
      <c r="Y1292" s="229"/>
      <c r="Z1292" s="141"/>
    </row>
    <row r="1293" spans="10:26" ht="25.5">
      <c r="J1293" s="118" t="s">
        <v>220</v>
      </c>
      <c r="K1293" s="47" t="s">
        <v>221</v>
      </c>
      <c r="L1293" s="194">
        <f aca="true" t="shared" si="74" ref="L1293:Q1293">SUM(L1294:L1295)</f>
        <v>348048</v>
      </c>
      <c r="M1293" s="194">
        <f t="shared" si="74"/>
        <v>85280.9</v>
      </c>
      <c r="N1293" s="194">
        <f t="shared" si="74"/>
        <v>0</v>
      </c>
      <c r="O1293" s="194">
        <f t="shared" si="74"/>
        <v>0</v>
      </c>
      <c r="P1293" s="194">
        <f t="shared" si="74"/>
        <v>0</v>
      </c>
      <c r="Q1293" s="194">
        <f t="shared" si="74"/>
        <v>0</v>
      </c>
      <c r="R1293" s="194">
        <f t="shared" si="71"/>
        <v>348048</v>
      </c>
      <c r="S1293" s="194">
        <f t="shared" si="71"/>
        <v>85280.9</v>
      </c>
      <c r="T1293" s="194">
        <f>SUM(T1294:T1295)</f>
        <v>85280.9</v>
      </c>
      <c r="U1293" s="121"/>
      <c r="V1293" s="140"/>
      <c r="W1293" s="15"/>
      <c r="X1293" s="15"/>
      <c r="Y1293" s="122"/>
      <c r="Z1293" s="141"/>
    </row>
    <row r="1294" spans="10:26" ht="38.25">
      <c r="J1294" s="126"/>
      <c r="K1294" s="49" t="s">
        <v>222</v>
      </c>
      <c r="L1294" s="194"/>
      <c r="M1294" s="194"/>
      <c r="N1294" s="194"/>
      <c r="O1294" s="194"/>
      <c r="P1294" s="194"/>
      <c r="Q1294" s="194"/>
      <c r="R1294" s="194"/>
      <c r="S1294" s="194"/>
      <c r="T1294" s="194"/>
      <c r="U1294" s="214" t="s">
        <v>223</v>
      </c>
      <c r="V1294" s="140"/>
      <c r="W1294" s="15"/>
      <c r="X1294" s="15"/>
      <c r="Y1294" s="229" t="s">
        <v>223</v>
      </c>
      <c r="Z1294" s="141"/>
    </row>
    <row r="1295" spans="10:26" ht="12.75">
      <c r="J1295" s="126"/>
      <c r="K1295" s="125" t="s">
        <v>185</v>
      </c>
      <c r="L1295" s="194">
        <v>348048</v>
      </c>
      <c r="M1295" s="194">
        <v>85280.9</v>
      </c>
      <c r="N1295" s="194">
        <v>0</v>
      </c>
      <c r="O1295" s="194">
        <v>0</v>
      </c>
      <c r="P1295" s="194">
        <v>0</v>
      </c>
      <c r="Q1295" s="194">
        <v>0</v>
      </c>
      <c r="R1295" s="194">
        <f t="shared" si="71"/>
        <v>348048</v>
      </c>
      <c r="S1295" s="194">
        <f t="shared" si="71"/>
        <v>85280.9</v>
      </c>
      <c r="T1295" s="194">
        <v>85280.9</v>
      </c>
      <c r="U1295" s="214"/>
      <c r="V1295" s="140"/>
      <c r="W1295" s="15"/>
      <c r="X1295" s="15"/>
      <c r="Y1295" s="229"/>
      <c r="Z1295" s="141"/>
    </row>
    <row r="1296" spans="10:26" ht="25.5">
      <c r="J1296" s="118" t="s">
        <v>224</v>
      </c>
      <c r="K1296" s="47" t="s">
        <v>225</v>
      </c>
      <c r="L1296" s="194">
        <f aca="true" t="shared" si="75" ref="L1296:Q1296">SUM(L1297:L1298)</f>
        <v>143000</v>
      </c>
      <c r="M1296" s="194">
        <f t="shared" si="75"/>
        <v>0</v>
      </c>
      <c r="N1296" s="194">
        <f t="shared" si="75"/>
        <v>0</v>
      </c>
      <c r="O1296" s="194">
        <f t="shared" si="75"/>
        <v>0</v>
      </c>
      <c r="P1296" s="194">
        <f t="shared" si="75"/>
        <v>0</v>
      </c>
      <c r="Q1296" s="194">
        <f t="shared" si="75"/>
        <v>0</v>
      </c>
      <c r="R1296" s="194">
        <f t="shared" si="71"/>
        <v>143000</v>
      </c>
      <c r="S1296" s="194">
        <f t="shared" si="71"/>
        <v>0</v>
      </c>
      <c r="T1296" s="194">
        <f>SUM(T1297:T1298)</f>
        <v>0</v>
      </c>
      <c r="U1296" s="119"/>
      <c r="V1296" s="140"/>
      <c r="W1296" s="15"/>
      <c r="X1296" s="15"/>
      <c r="Y1296" s="120"/>
      <c r="Z1296" s="141"/>
    </row>
    <row r="1297" spans="10:26" ht="25.5">
      <c r="J1297" s="139"/>
      <c r="K1297" s="49" t="s">
        <v>226</v>
      </c>
      <c r="L1297" s="194"/>
      <c r="M1297" s="194"/>
      <c r="N1297" s="194"/>
      <c r="O1297" s="194"/>
      <c r="P1297" s="194"/>
      <c r="Q1297" s="194"/>
      <c r="R1297" s="194"/>
      <c r="S1297" s="194"/>
      <c r="T1297" s="194"/>
      <c r="U1297" s="214" t="s">
        <v>195</v>
      </c>
      <c r="V1297" s="140"/>
      <c r="W1297" s="15"/>
      <c r="X1297" s="15"/>
      <c r="Y1297" s="229" t="s">
        <v>195</v>
      </c>
      <c r="Z1297" s="141"/>
    </row>
    <row r="1298" spans="10:26" ht="12.75">
      <c r="J1298" s="126"/>
      <c r="K1298" s="125" t="s">
        <v>185</v>
      </c>
      <c r="L1298" s="194">
        <v>143000</v>
      </c>
      <c r="M1298" s="194">
        <v>0</v>
      </c>
      <c r="N1298" s="194">
        <v>0</v>
      </c>
      <c r="O1298" s="194">
        <v>0</v>
      </c>
      <c r="P1298" s="194">
        <v>0</v>
      </c>
      <c r="Q1298" s="194">
        <v>0</v>
      </c>
      <c r="R1298" s="194">
        <f t="shared" si="71"/>
        <v>143000</v>
      </c>
      <c r="S1298" s="194">
        <f t="shared" si="71"/>
        <v>0</v>
      </c>
      <c r="T1298" s="194">
        <v>0</v>
      </c>
      <c r="U1298" s="214"/>
      <c r="V1298" s="140"/>
      <c r="W1298" s="15"/>
      <c r="X1298" s="15"/>
      <c r="Y1298" s="229"/>
      <c r="Z1298" s="141"/>
    </row>
    <row r="1299" spans="10:26" ht="25.5">
      <c r="J1299" s="118" t="s">
        <v>227</v>
      </c>
      <c r="K1299" s="47" t="s">
        <v>228</v>
      </c>
      <c r="L1299" s="194">
        <f aca="true" t="shared" si="76" ref="L1299:Q1299">SUM(L1300:L1304)</f>
        <v>767902.7000000001</v>
      </c>
      <c r="M1299" s="194">
        <f t="shared" si="76"/>
        <v>122811</v>
      </c>
      <c r="N1299" s="194">
        <f t="shared" si="76"/>
        <v>0</v>
      </c>
      <c r="O1299" s="194">
        <f t="shared" si="76"/>
        <v>0</v>
      </c>
      <c r="P1299" s="194">
        <f t="shared" si="76"/>
        <v>0</v>
      </c>
      <c r="Q1299" s="194">
        <f t="shared" si="76"/>
        <v>0</v>
      </c>
      <c r="R1299" s="194">
        <f t="shared" si="71"/>
        <v>767902.7000000001</v>
      </c>
      <c r="S1299" s="194">
        <f t="shared" si="71"/>
        <v>122811</v>
      </c>
      <c r="T1299" s="194">
        <f>SUM(T1300:T1304)</f>
        <v>122811</v>
      </c>
      <c r="U1299" s="119"/>
      <c r="V1299" s="140"/>
      <c r="W1299" s="15"/>
      <c r="X1299" s="15"/>
      <c r="Y1299" s="120"/>
      <c r="Z1299" s="141"/>
    </row>
    <row r="1300" spans="10:26" ht="38.25">
      <c r="J1300" s="118"/>
      <c r="K1300" s="125" t="s">
        <v>229</v>
      </c>
      <c r="L1300" s="194"/>
      <c r="M1300" s="194"/>
      <c r="N1300" s="194"/>
      <c r="O1300" s="194"/>
      <c r="P1300" s="194"/>
      <c r="Q1300" s="194"/>
      <c r="R1300" s="194"/>
      <c r="S1300" s="194"/>
      <c r="T1300" s="194"/>
      <c r="U1300" s="119"/>
      <c r="V1300" s="140"/>
      <c r="W1300" s="15"/>
      <c r="X1300" s="15"/>
      <c r="Y1300" s="120"/>
      <c r="Z1300" s="141"/>
    </row>
    <row r="1301" spans="10:26" ht="51">
      <c r="J1301" s="126"/>
      <c r="K1301" s="125" t="s">
        <v>230</v>
      </c>
      <c r="L1301" s="194"/>
      <c r="M1301" s="194"/>
      <c r="N1301" s="194"/>
      <c r="O1301" s="194"/>
      <c r="P1301" s="194"/>
      <c r="Q1301" s="194"/>
      <c r="R1301" s="194"/>
      <c r="S1301" s="194"/>
      <c r="T1301" s="194"/>
      <c r="U1301" s="214" t="s">
        <v>160</v>
      </c>
      <c r="V1301" s="140"/>
      <c r="W1301" s="15"/>
      <c r="X1301" s="15"/>
      <c r="Y1301" s="229" t="s">
        <v>160</v>
      </c>
      <c r="Z1301" s="141"/>
    </row>
    <row r="1302" spans="10:26" ht="12.75">
      <c r="J1302" s="126"/>
      <c r="K1302" s="75" t="s">
        <v>231</v>
      </c>
      <c r="L1302" s="194">
        <v>680485.9</v>
      </c>
      <c r="M1302" s="194">
        <v>122811</v>
      </c>
      <c r="N1302" s="194">
        <v>0</v>
      </c>
      <c r="O1302" s="194">
        <v>0</v>
      </c>
      <c r="P1302" s="194">
        <v>0</v>
      </c>
      <c r="Q1302" s="194">
        <v>0</v>
      </c>
      <c r="R1302" s="194">
        <f t="shared" si="71"/>
        <v>680485.9</v>
      </c>
      <c r="S1302" s="194">
        <f t="shared" si="71"/>
        <v>122811</v>
      </c>
      <c r="T1302" s="194">
        <v>122811</v>
      </c>
      <c r="U1302" s="214"/>
      <c r="V1302" s="140"/>
      <c r="W1302" s="15"/>
      <c r="X1302" s="15"/>
      <c r="Y1302" s="229"/>
      <c r="Z1302" s="141"/>
    </row>
    <row r="1303" spans="10:26" ht="38.25">
      <c r="J1303" s="126"/>
      <c r="K1303" s="125" t="s">
        <v>229</v>
      </c>
      <c r="L1303" s="194"/>
      <c r="M1303" s="194"/>
      <c r="N1303" s="194"/>
      <c r="O1303" s="194"/>
      <c r="P1303" s="194"/>
      <c r="Q1303" s="194"/>
      <c r="R1303" s="194"/>
      <c r="S1303" s="194"/>
      <c r="T1303" s="194"/>
      <c r="U1303" s="215" t="s">
        <v>232</v>
      </c>
      <c r="V1303" s="140"/>
      <c r="W1303" s="15"/>
      <c r="X1303" s="15"/>
      <c r="Y1303" s="230" t="s">
        <v>232</v>
      </c>
      <c r="Z1303" s="141"/>
    </row>
    <row r="1304" spans="10:26" ht="12.75">
      <c r="J1304" s="126"/>
      <c r="K1304" s="75" t="s">
        <v>231</v>
      </c>
      <c r="L1304" s="194">
        <v>87416.8</v>
      </c>
      <c r="M1304" s="194">
        <v>0</v>
      </c>
      <c r="N1304" s="194">
        <v>0</v>
      </c>
      <c r="O1304" s="194">
        <v>0</v>
      </c>
      <c r="P1304" s="194">
        <v>0</v>
      </c>
      <c r="Q1304" s="194">
        <v>0</v>
      </c>
      <c r="R1304" s="194">
        <f t="shared" si="71"/>
        <v>87416.8</v>
      </c>
      <c r="S1304" s="194">
        <f t="shared" si="71"/>
        <v>0</v>
      </c>
      <c r="T1304" s="194">
        <v>0</v>
      </c>
      <c r="U1304" s="216"/>
      <c r="V1304" s="140"/>
      <c r="W1304" s="15"/>
      <c r="X1304" s="15"/>
      <c r="Y1304" s="231"/>
      <c r="Z1304" s="141"/>
    </row>
    <row r="1305" spans="10:26" ht="25.5">
      <c r="J1305" s="152" t="s">
        <v>233</v>
      </c>
      <c r="K1305" s="47" t="s">
        <v>234</v>
      </c>
      <c r="L1305" s="194">
        <f aca="true" t="shared" si="77" ref="L1305:Q1305">SUM(L1306:L1310)</f>
        <v>133700</v>
      </c>
      <c r="M1305" s="194">
        <f t="shared" si="77"/>
        <v>0</v>
      </c>
      <c r="N1305" s="194">
        <f t="shared" si="77"/>
        <v>0</v>
      </c>
      <c r="O1305" s="194">
        <f t="shared" si="77"/>
        <v>0</v>
      </c>
      <c r="P1305" s="194">
        <f t="shared" si="77"/>
        <v>0</v>
      </c>
      <c r="Q1305" s="194">
        <f t="shared" si="77"/>
        <v>0</v>
      </c>
      <c r="R1305" s="194">
        <f t="shared" si="71"/>
        <v>133700</v>
      </c>
      <c r="S1305" s="194">
        <f t="shared" si="71"/>
        <v>0</v>
      </c>
      <c r="T1305" s="194">
        <f>SUM(T1306:T1310)</f>
        <v>0</v>
      </c>
      <c r="U1305" s="153"/>
      <c r="V1305" s="140"/>
      <c r="W1305" s="15"/>
      <c r="X1305" s="15"/>
      <c r="Y1305" s="154"/>
      <c r="Z1305" s="141"/>
    </row>
    <row r="1306" spans="10:26" ht="76.5">
      <c r="J1306" s="126"/>
      <c r="K1306" s="125" t="s">
        <v>235</v>
      </c>
      <c r="L1306" s="194"/>
      <c r="M1306" s="194"/>
      <c r="N1306" s="194"/>
      <c r="O1306" s="194"/>
      <c r="P1306" s="194"/>
      <c r="Q1306" s="194"/>
      <c r="R1306" s="194"/>
      <c r="S1306" s="194"/>
      <c r="T1306" s="194"/>
      <c r="U1306" s="123"/>
      <c r="V1306" s="140"/>
      <c r="W1306" s="15"/>
      <c r="X1306" s="15"/>
      <c r="Y1306" s="120"/>
      <c r="Z1306" s="141"/>
    </row>
    <row r="1307" spans="10:26" ht="25.5">
      <c r="J1307" s="126"/>
      <c r="K1307" s="125" t="s">
        <v>236</v>
      </c>
      <c r="L1307" s="194"/>
      <c r="M1307" s="194"/>
      <c r="N1307" s="194"/>
      <c r="O1307" s="194"/>
      <c r="P1307" s="194"/>
      <c r="Q1307" s="194"/>
      <c r="R1307" s="194"/>
      <c r="S1307" s="194"/>
      <c r="T1307" s="194"/>
      <c r="U1307" s="215" t="s">
        <v>237</v>
      </c>
      <c r="V1307" s="140"/>
      <c r="W1307" s="15"/>
      <c r="X1307" s="15"/>
      <c r="Y1307" s="230" t="s">
        <v>237</v>
      </c>
      <c r="Z1307" s="141"/>
    </row>
    <row r="1308" spans="10:26" ht="12.75">
      <c r="J1308" s="126"/>
      <c r="K1308" s="75" t="s">
        <v>196</v>
      </c>
      <c r="L1308" s="194">
        <v>100000</v>
      </c>
      <c r="M1308" s="194">
        <v>0</v>
      </c>
      <c r="N1308" s="194">
        <v>0</v>
      </c>
      <c r="O1308" s="194">
        <v>0</v>
      </c>
      <c r="P1308" s="194">
        <v>0</v>
      </c>
      <c r="Q1308" s="194">
        <v>0</v>
      </c>
      <c r="R1308" s="194">
        <f t="shared" si="71"/>
        <v>100000</v>
      </c>
      <c r="S1308" s="194">
        <f t="shared" si="71"/>
        <v>0</v>
      </c>
      <c r="T1308" s="194">
        <v>0</v>
      </c>
      <c r="U1308" s="216"/>
      <c r="V1308" s="140"/>
      <c r="W1308" s="15"/>
      <c r="X1308" s="15"/>
      <c r="Y1308" s="231"/>
      <c r="Z1308" s="141"/>
    </row>
    <row r="1309" spans="10:26" ht="25.5">
      <c r="J1309" s="126"/>
      <c r="K1309" s="125" t="s">
        <v>238</v>
      </c>
      <c r="L1309" s="194"/>
      <c r="M1309" s="194"/>
      <c r="N1309" s="194"/>
      <c r="O1309" s="194"/>
      <c r="P1309" s="194"/>
      <c r="Q1309" s="194"/>
      <c r="R1309" s="194"/>
      <c r="S1309" s="194"/>
      <c r="T1309" s="194"/>
      <c r="U1309" s="215" t="s">
        <v>239</v>
      </c>
      <c r="V1309" s="140"/>
      <c r="W1309" s="15"/>
      <c r="X1309" s="15"/>
      <c r="Y1309" s="230" t="s">
        <v>239</v>
      </c>
      <c r="Z1309" s="141"/>
    </row>
    <row r="1310" spans="10:26" ht="12.75">
      <c r="J1310" s="126"/>
      <c r="K1310" s="75" t="s">
        <v>199</v>
      </c>
      <c r="L1310" s="194">
        <v>33700</v>
      </c>
      <c r="M1310" s="194">
        <v>0</v>
      </c>
      <c r="N1310" s="194">
        <v>0</v>
      </c>
      <c r="O1310" s="194">
        <v>0</v>
      </c>
      <c r="P1310" s="194">
        <v>0</v>
      </c>
      <c r="Q1310" s="194">
        <v>0</v>
      </c>
      <c r="R1310" s="194">
        <f t="shared" si="71"/>
        <v>33700</v>
      </c>
      <c r="S1310" s="194">
        <f t="shared" si="71"/>
        <v>0</v>
      </c>
      <c r="T1310" s="194">
        <v>0</v>
      </c>
      <c r="U1310" s="216"/>
      <c r="V1310" s="140"/>
      <c r="W1310" s="15"/>
      <c r="X1310" s="15"/>
      <c r="Y1310" s="231"/>
      <c r="Z1310" s="141"/>
    </row>
    <row r="1311" spans="10:26" ht="25.5">
      <c r="J1311" s="118" t="s">
        <v>240</v>
      </c>
      <c r="K1311" s="47" t="s">
        <v>241</v>
      </c>
      <c r="L1311" s="194">
        <f aca="true" t="shared" si="78" ref="L1311:Q1311">SUM(L1312:L1316)</f>
        <v>30500</v>
      </c>
      <c r="M1311" s="194">
        <f t="shared" si="78"/>
        <v>0</v>
      </c>
      <c r="N1311" s="194">
        <f t="shared" si="78"/>
        <v>0</v>
      </c>
      <c r="O1311" s="194">
        <f t="shared" si="78"/>
        <v>0</v>
      </c>
      <c r="P1311" s="194">
        <f t="shared" si="78"/>
        <v>0</v>
      </c>
      <c r="Q1311" s="194">
        <f t="shared" si="78"/>
        <v>0</v>
      </c>
      <c r="R1311" s="194">
        <f t="shared" si="71"/>
        <v>30500</v>
      </c>
      <c r="S1311" s="194">
        <f t="shared" si="71"/>
        <v>0</v>
      </c>
      <c r="T1311" s="194">
        <f>SUM(T1312:T1316)</f>
        <v>0</v>
      </c>
      <c r="U1311" s="153"/>
      <c r="V1311" s="140"/>
      <c r="W1311" s="15"/>
      <c r="X1311" s="15"/>
      <c r="Y1311" s="154"/>
      <c r="Z1311" s="141"/>
    </row>
    <row r="1312" spans="10:26" ht="76.5">
      <c r="J1312" s="126"/>
      <c r="K1312" s="125" t="s">
        <v>242</v>
      </c>
      <c r="L1312" s="194"/>
      <c r="M1312" s="194"/>
      <c r="N1312" s="194"/>
      <c r="O1312" s="194"/>
      <c r="P1312" s="194"/>
      <c r="Q1312" s="194"/>
      <c r="R1312" s="194"/>
      <c r="S1312" s="194"/>
      <c r="T1312" s="194"/>
      <c r="U1312" s="123"/>
      <c r="V1312" s="140"/>
      <c r="W1312" s="15"/>
      <c r="X1312" s="15"/>
      <c r="Y1312" s="120"/>
      <c r="Z1312" s="141"/>
    </row>
    <row r="1313" spans="10:26" ht="25.5">
      <c r="J1313" s="126"/>
      <c r="K1313" s="125" t="s">
        <v>243</v>
      </c>
      <c r="L1313" s="194"/>
      <c r="M1313" s="194"/>
      <c r="N1313" s="194"/>
      <c r="O1313" s="194"/>
      <c r="P1313" s="194"/>
      <c r="Q1313" s="194"/>
      <c r="R1313" s="194"/>
      <c r="S1313" s="194"/>
      <c r="T1313" s="194"/>
      <c r="U1313" s="215" t="s">
        <v>244</v>
      </c>
      <c r="V1313" s="140"/>
      <c r="W1313" s="15"/>
      <c r="X1313" s="15"/>
      <c r="Y1313" s="230" t="s">
        <v>244</v>
      </c>
      <c r="Z1313" s="141"/>
    </row>
    <row r="1314" spans="10:26" ht="12.75">
      <c r="J1314" s="126"/>
      <c r="K1314" s="75" t="s">
        <v>199</v>
      </c>
      <c r="L1314" s="194">
        <v>21700</v>
      </c>
      <c r="M1314" s="194">
        <v>0</v>
      </c>
      <c r="N1314" s="194">
        <v>0</v>
      </c>
      <c r="O1314" s="194">
        <v>0</v>
      </c>
      <c r="P1314" s="194">
        <v>0</v>
      </c>
      <c r="Q1314" s="194">
        <v>0</v>
      </c>
      <c r="R1314" s="194">
        <f t="shared" si="71"/>
        <v>21700</v>
      </c>
      <c r="S1314" s="194">
        <f t="shared" si="71"/>
        <v>0</v>
      </c>
      <c r="T1314" s="194">
        <v>0</v>
      </c>
      <c r="U1314" s="216"/>
      <c r="V1314" s="140"/>
      <c r="W1314" s="15"/>
      <c r="X1314" s="15"/>
      <c r="Y1314" s="231"/>
      <c r="Z1314" s="141"/>
    </row>
    <row r="1315" spans="10:26" ht="25.5">
      <c r="J1315" s="126"/>
      <c r="K1315" s="125" t="s">
        <v>245</v>
      </c>
      <c r="L1315" s="194"/>
      <c r="M1315" s="194"/>
      <c r="N1315" s="194"/>
      <c r="O1315" s="194"/>
      <c r="P1315" s="194"/>
      <c r="Q1315" s="194"/>
      <c r="R1315" s="194"/>
      <c r="S1315" s="194"/>
      <c r="T1315" s="194"/>
      <c r="U1315" s="215" t="s">
        <v>244</v>
      </c>
      <c r="V1315" s="140"/>
      <c r="W1315" s="15"/>
      <c r="X1315" s="15"/>
      <c r="Y1315" s="230" t="s">
        <v>244</v>
      </c>
      <c r="Z1315" s="141"/>
    </row>
    <row r="1316" spans="10:26" ht="12.75">
      <c r="J1316" s="126"/>
      <c r="K1316" s="75" t="s">
        <v>199</v>
      </c>
      <c r="L1316" s="194">
        <v>8800</v>
      </c>
      <c r="M1316" s="194">
        <v>0</v>
      </c>
      <c r="N1316" s="194">
        <v>0</v>
      </c>
      <c r="O1316" s="194">
        <v>0</v>
      </c>
      <c r="P1316" s="194">
        <v>0</v>
      </c>
      <c r="Q1316" s="194">
        <v>0</v>
      </c>
      <c r="R1316" s="194">
        <f t="shared" si="71"/>
        <v>8800</v>
      </c>
      <c r="S1316" s="194">
        <f t="shared" si="71"/>
        <v>0</v>
      </c>
      <c r="T1316" s="194">
        <v>0</v>
      </c>
      <c r="U1316" s="216"/>
      <c r="V1316" s="140"/>
      <c r="W1316" s="15"/>
      <c r="X1316" s="15"/>
      <c r="Y1316" s="231"/>
      <c r="Z1316" s="141"/>
    </row>
    <row r="1317" spans="10:26" ht="12.75">
      <c r="J1317" s="118" t="s">
        <v>246</v>
      </c>
      <c r="K1317" s="47" t="s">
        <v>247</v>
      </c>
      <c r="L1317" s="194">
        <f aca="true" t="shared" si="79" ref="L1317:Q1317">SUM(L1319:L1321)</f>
        <v>60310</v>
      </c>
      <c r="M1317" s="194">
        <f t="shared" si="79"/>
        <v>0</v>
      </c>
      <c r="N1317" s="194">
        <f t="shared" si="79"/>
        <v>0</v>
      </c>
      <c r="O1317" s="194">
        <f t="shared" si="79"/>
        <v>0</v>
      </c>
      <c r="P1317" s="194">
        <f t="shared" si="79"/>
        <v>0</v>
      </c>
      <c r="Q1317" s="194">
        <f t="shared" si="79"/>
        <v>0</v>
      </c>
      <c r="R1317" s="194">
        <f t="shared" si="71"/>
        <v>60310</v>
      </c>
      <c r="S1317" s="194">
        <f t="shared" si="71"/>
        <v>0</v>
      </c>
      <c r="T1317" s="194">
        <f>SUM(T1319:T1321)</f>
        <v>0</v>
      </c>
      <c r="U1317" s="155"/>
      <c r="V1317" s="140"/>
      <c r="W1317" s="15"/>
      <c r="X1317" s="15"/>
      <c r="Y1317" s="122"/>
      <c r="Z1317" s="141"/>
    </row>
    <row r="1318" spans="10:26" ht="76.5">
      <c r="J1318" s="49"/>
      <c r="K1318" s="49" t="s">
        <v>248</v>
      </c>
      <c r="L1318" s="194"/>
      <c r="M1318" s="194"/>
      <c r="N1318" s="194"/>
      <c r="O1318" s="194"/>
      <c r="P1318" s="194"/>
      <c r="Q1318" s="194"/>
      <c r="R1318" s="194"/>
      <c r="S1318" s="194"/>
      <c r="T1318" s="194"/>
      <c r="U1318" s="49"/>
      <c r="V1318" s="140"/>
      <c r="W1318" s="15"/>
      <c r="X1318" s="15"/>
      <c r="Y1318" s="49"/>
      <c r="Z1318" s="141"/>
    </row>
    <row r="1319" spans="10:26" ht="51">
      <c r="J1319" s="110"/>
      <c r="K1319" s="49" t="s">
        <v>249</v>
      </c>
      <c r="L1319" s="194"/>
      <c r="M1319" s="194"/>
      <c r="N1319" s="194"/>
      <c r="O1319" s="194"/>
      <c r="P1319" s="194"/>
      <c r="Q1319" s="194"/>
      <c r="R1319" s="194"/>
      <c r="S1319" s="194"/>
      <c r="T1319" s="194"/>
      <c r="U1319" s="214" t="s">
        <v>198</v>
      </c>
      <c r="V1319" s="140"/>
      <c r="W1319" s="15"/>
      <c r="X1319" s="15"/>
      <c r="Y1319" s="229" t="s">
        <v>198</v>
      </c>
      <c r="Z1319" s="141"/>
    </row>
    <row r="1320" spans="10:26" ht="12.75">
      <c r="J1320" s="110"/>
      <c r="K1320" s="75" t="s">
        <v>212</v>
      </c>
      <c r="L1320" s="194">
        <v>2710</v>
      </c>
      <c r="M1320" s="194">
        <v>0</v>
      </c>
      <c r="N1320" s="194">
        <v>0</v>
      </c>
      <c r="O1320" s="194">
        <v>0</v>
      </c>
      <c r="P1320" s="194">
        <v>0</v>
      </c>
      <c r="Q1320" s="194">
        <v>0</v>
      </c>
      <c r="R1320" s="194">
        <f t="shared" si="71"/>
        <v>2710</v>
      </c>
      <c r="S1320" s="194">
        <f t="shared" si="71"/>
        <v>0</v>
      </c>
      <c r="T1320" s="194">
        <v>0</v>
      </c>
      <c r="U1320" s="214"/>
      <c r="V1320" s="140"/>
      <c r="W1320" s="15"/>
      <c r="X1320" s="15"/>
      <c r="Y1320" s="229"/>
      <c r="Z1320" s="141"/>
    </row>
    <row r="1321" spans="10:26" ht="13.5" thickBot="1">
      <c r="J1321" s="156"/>
      <c r="K1321" s="157" t="s">
        <v>196</v>
      </c>
      <c r="L1321" s="194">
        <v>57600</v>
      </c>
      <c r="M1321" s="194">
        <v>0</v>
      </c>
      <c r="N1321" s="194">
        <v>0</v>
      </c>
      <c r="O1321" s="194">
        <v>0</v>
      </c>
      <c r="P1321" s="194">
        <v>0</v>
      </c>
      <c r="Q1321" s="194">
        <v>0</v>
      </c>
      <c r="R1321" s="194">
        <f t="shared" si="71"/>
        <v>57600</v>
      </c>
      <c r="S1321" s="194">
        <f t="shared" si="71"/>
        <v>0</v>
      </c>
      <c r="T1321" s="194">
        <v>0</v>
      </c>
      <c r="U1321" s="218"/>
      <c r="V1321" s="140"/>
      <c r="W1321" s="15"/>
      <c r="X1321" s="15"/>
      <c r="Y1321" s="233"/>
      <c r="Z1321" s="141"/>
    </row>
    <row r="1322" spans="10:26" ht="25.5">
      <c r="J1322" s="17" t="s">
        <v>250</v>
      </c>
      <c r="K1322" s="10" t="s">
        <v>251</v>
      </c>
      <c r="L1322" s="194"/>
      <c r="M1322" s="194"/>
      <c r="N1322" s="194"/>
      <c r="O1322" s="194"/>
      <c r="P1322" s="194"/>
      <c r="Q1322" s="194"/>
      <c r="R1322" s="194"/>
      <c r="S1322" s="194"/>
      <c r="T1322" s="194"/>
      <c r="U1322" s="219" t="s">
        <v>252</v>
      </c>
      <c r="V1322" s="220"/>
      <c r="W1322" s="15"/>
      <c r="X1322" s="15"/>
      <c r="Y1322" s="219" t="s">
        <v>252</v>
      </c>
      <c r="Z1322" s="220"/>
    </row>
    <row r="1323" spans="10:26" ht="25.5">
      <c r="J1323" s="17"/>
      <c r="K1323" s="49" t="s">
        <v>253</v>
      </c>
      <c r="L1323" s="194"/>
      <c r="M1323" s="194"/>
      <c r="N1323" s="194"/>
      <c r="O1323" s="194"/>
      <c r="P1323" s="194"/>
      <c r="Q1323" s="194"/>
      <c r="R1323" s="194"/>
      <c r="S1323" s="194"/>
      <c r="T1323" s="194"/>
      <c r="U1323" s="221"/>
      <c r="V1323" s="222"/>
      <c r="W1323" s="15"/>
      <c r="X1323" s="15"/>
      <c r="Y1323" s="221"/>
      <c r="Z1323" s="222"/>
    </row>
    <row r="1324" spans="10:26" ht="12.75">
      <c r="J1324" s="17"/>
      <c r="K1324" s="49" t="s">
        <v>254</v>
      </c>
      <c r="L1324" s="194">
        <v>2144963.3</v>
      </c>
      <c r="M1324" s="194">
        <v>280653.4</v>
      </c>
      <c r="N1324" s="194">
        <v>0</v>
      </c>
      <c r="O1324" s="194">
        <v>0</v>
      </c>
      <c r="P1324" s="194">
        <v>0</v>
      </c>
      <c r="Q1324" s="194">
        <v>0</v>
      </c>
      <c r="R1324" s="194">
        <v>2144963.3</v>
      </c>
      <c r="S1324" s="194">
        <v>280653.4</v>
      </c>
      <c r="T1324" s="194">
        <v>280653.4</v>
      </c>
      <c r="U1324" s="223"/>
      <c r="V1324" s="224"/>
      <c r="W1324" s="15"/>
      <c r="X1324" s="15"/>
      <c r="Y1324" s="223"/>
      <c r="Z1324" s="224"/>
    </row>
    <row r="1325" spans="10:26" ht="25.5">
      <c r="J1325" s="17" t="s">
        <v>255</v>
      </c>
      <c r="K1325" s="10" t="s">
        <v>256</v>
      </c>
      <c r="L1325" s="194"/>
      <c r="M1325" s="194"/>
      <c r="N1325" s="194"/>
      <c r="O1325" s="194"/>
      <c r="P1325" s="194"/>
      <c r="Q1325" s="194"/>
      <c r="R1325" s="194"/>
      <c r="S1325" s="194"/>
      <c r="T1325" s="194"/>
      <c r="U1325" s="225" t="s">
        <v>257</v>
      </c>
      <c r="V1325" s="225"/>
      <c r="W1325" s="15"/>
      <c r="X1325" s="15"/>
      <c r="Y1325" s="225" t="s">
        <v>257</v>
      </c>
      <c r="Z1325" s="225"/>
    </row>
    <row r="1326" spans="10:26" ht="51">
      <c r="J1326" s="17"/>
      <c r="K1326" s="49" t="s">
        <v>258</v>
      </c>
      <c r="L1326" s="194"/>
      <c r="M1326" s="194"/>
      <c r="N1326" s="194"/>
      <c r="O1326" s="194"/>
      <c r="P1326" s="194"/>
      <c r="Q1326" s="194"/>
      <c r="R1326" s="194"/>
      <c r="S1326" s="194"/>
      <c r="T1326" s="194"/>
      <c r="U1326" s="225"/>
      <c r="V1326" s="225"/>
      <c r="W1326" s="15"/>
      <c r="X1326" s="15"/>
      <c r="Y1326" s="225"/>
      <c r="Z1326" s="225"/>
    </row>
    <row r="1327" spans="10:26" ht="12.75">
      <c r="J1327" s="17"/>
      <c r="K1327" s="49" t="s">
        <v>196</v>
      </c>
      <c r="L1327" s="194">
        <v>302711.6</v>
      </c>
      <c r="M1327" s="194">
        <v>0</v>
      </c>
      <c r="N1327" s="194">
        <v>0</v>
      </c>
      <c r="O1327" s="194">
        <v>0</v>
      </c>
      <c r="P1327" s="194">
        <v>0</v>
      </c>
      <c r="Q1327" s="194">
        <v>0</v>
      </c>
      <c r="R1327" s="194">
        <v>302711.6</v>
      </c>
      <c r="S1327" s="194">
        <v>0</v>
      </c>
      <c r="T1327" s="194">
        <v>0</v>
      </c>
      <c r="U1327" s="225"/>
      <c r="V1327" s="225"/>
      <c r="W1327" s="15"/>
      <c r="X1327" s="15"/>
      <c r="Y1327" s="225"/>
      <c r="Z1327" s="225"/>
    </row>
    <row r="1328" spans="10:26" ht="38.25">
      <c r="J1328" s="17" t="s">
        <v>259</v>
      </c>
      <c r="K1328" s="10" t="s">
        <v>260</v>
      </c>
      <c r="L1328" s="194"/>
      <c r="M1328" s="194"/>
      <c r="N1328" s="194"/>
      <c r="O1328" s="194"/>
      <c r="P1328" s="194"/>
      <c r="Q1328" s="194"/>
      <c r="R1328" s="194"/>
      <c r="S1328" s="194"/>
      <c r="T1328" s="194"/>
      <c r="U1328" s="225" t="s">
        <v>261</v>
      </c>
      <c r="V1328" s="225"/>
      <c r="W1328" s="15"/>
      <c r="X1328" s="15"/>
      <c r="Y1328" s="225" t="s">
        <v>261</v>
      </c>
      <c r="Z1328" s="225"/>
    </row>
    <row r="1329" spans="10:26" ht="12.75">
      <c r="J1329" s="17"/>
      <c r="K1329" s="49" t="s">
        <v>196</v>
      </c>
      <c r="L1329" s="194">
        <v>2059600</v>
      </c>
      <c r="M1329" s="194">
        <v>0</v>
      </c>
      <c r="N1329" s="194">
        <v>0</v>
      </c>
      <c r="O1329" s="194">
        <v>0</v>
      </c>
      <c r="P1329" s="194">
        <v>2151400</v>
      </c>
      <c r="Q1329" s="194">
        <v>0</v>
      </c>
      <c r="R1329" s="194">
        <v>4211000</v>
      </c>
      <c r="S1329" s="194">
        <v>0</v>
      </c>
      <c r="T1329" s="194">
        <v>0</v>
      </c>
      <c r="U1329" s="225"/>
      <c r="V1329" s="225"/>
      <c r="W1329" s="15"/>
      <c r="X1329" s="15"/>
      <c r="Y1329" s="225"/>
      <c r="Z1329" s="225"/>
    </row>
    <row r="1330" spans="10:26" ht="51">
      <c r="J1330" s="17" t="s">
        <v>262</v>
      </c>
      <c r="K1330" s="10" t="s">
        <v>263</v>
      </c>
      <c r="L1330" s="194"/>
      <c r="M1330" s="194"/>
      <c r="N1330" s="194"/>
      <c r="O1330" s="194"/>
      <c r="P1330" s="194"/>
      <c r="Q1330" s="194"/>
      <c r="R1330" s="194"/>
      <c r="S1330" s="194"/>
      <c r="T1330" s="194"/>
      <c r="U1330" s="225" t="s">
        <v>264</v>
      </c>
      <c r="V1330" s="225"/>
      <c r="W1330" s="15"/>
      <c r="X1330" s="15"/>
      <c r="Y1330" s="225" t="s">
        <v>264</v>
      </c>
      <c r="Z1330" s="225"/>
    </row>
    <row r="1331" spans="10:26" ht="12.75">
      <c r="J1331" s="17"/>
      <c r="K1331" s="49" t="s">
        <v>196</v>
      </c>
      <c r="L1331" s="194">
        <v>4262291.6</v>
      </c>
      <c r="M1331" s="194">
        <v>563508.4</v>
      </c>
      <c r="N1331" s="194">
        <v>0</v>
      </c>
      <c r="O1331" s="194">
        <v>0</v>
      </c>
      <c r="P1331" s="194">
        <v>0</v>
      </c>
      <c r="Q1331" s="194">
        <v>805460</v>
      </c>
      <c r="R1331" s="194">
        <v>4262291.6</v>
      </c>
      <c r="S1331" s="194">
        <v>1368968.3</v>
      </c>
      <c r="T1331" s="194">
        <v>670457.8</v>
      </c>
      <c r="U1331" s="225"/>
      <c r="V1331" s="225"/>
      <c r="W1331" s="15"/>
      <c r="X1331" s="15"/>
      <c r="Y1331" s="225"/>
      <c r="Z1331" s="225"/>
    </row>
    <row r="1332" spans="10:26" ht="25.5">
      <c r="J1332" s="17" t="s">
        <v>265</v>
      </c>
      <c r="K1332" s="49" t="s">
        <v>76</v>
      </c>
      <c r="L1332" s="194"/>
      <c r="M1332" s="194"/>
      <c r="N1332" s="194"/>
      <c r="O1332" s="194"/>
      <c r="P1332" s="194"/>
      <c r="Q1332" s="194"/>
      <c r="R1332" s="194"/>
      <c r="S1332" s="194"/>
      <c r="T1332" s="194"/>
      <c r="U1332" s="225" t="s">
        <v>266</v>
      </c>
      <c r="V1332" s="225"/>
      <c r="W1332" s="15"/>
      <c r="X1332" s="15"/>
      <c r="Y1332" s="225" t="s">
        <v>266</v>
      </c>
      <c r="Z1332" s="225"/>
    </row>
    <row r="1333" spans="10:26" ht="51">
      <c r="J1333" s="17"/>
      <c r="K1333" s="49" t="s">
        <v>267</v>
      </c>
      <c r="L1333" s="194"/>
      <c r="M1333" s="194"/>
      <c r="N1333" s="194"/>
      <c r="O1333" s="194"/>
      <c r="P1333" s="194"/>
      <c r="Q1333" s="194"/>
      <c r="R1333" s="194"/>
      <c r="S1333" s="194"/>
      <c r="T1333" s="194"/>
      <c r="U1333" s="225"/>
      <c r="V1333" s="225"/>
      <c r="W1333" s="15"/>
      <c r="X1333" s="15"/>
      <c r="Y1333" s="225"/>
      <c r="Z1333" s="225"/>
    </row>
    <row r="1334" spans="10:26" ht="12.75">
      <c r="J1334" s="17"/>
      <c r="K1334" s="49" t="s">
        <v>196</v>
      </c>
      <c r="L1334" s="194">
        <v>1100000</v>
      </c>
      <c r="M1334" s="194">
        <v>0</v>
      </c>
      <c r="N1334" s="194">
        <v>0</v>
      </c>
      <c r="O1334" s="194">
        <v>0</v>
      </c>
      <c r="P1334" s="194">
        <v>0</v>
      </c>
      <c r="Q1334" s="194">
        <v>0</v>
      </c>
      <c r="R1334" s="194">
        <v>1100000</v>
      </c>
      <c r="S1334" s="194">
        <v>0</v>
      </c>
      <c r="T1334" s="194">
        <v>0</v>
      </c>
      <c r="U1334" s="225"/>
      <c r="V1334" s="225"/>
      <c r="W1334" s="15"/>
      <c r="X1334" s="15"/>
      <c r="Y1334" s="225"/>
      <c r="Z1334" s="225"/>
    </row>
    <row r="1335" spans="10:26" ht="38.25">
      <c r="J1335" s="17" t="s">
        <v>268</v>
      </c>
      <c r="K1335" s="10" t="s">
        <v>269</v>
      </c>
      <c r="L1335" s="194"/>
      <c r="M1335" s="194"/>
      <c r="N1335" s="194"/>
      <c r="O1335" s="194"/>
      <c r="P1335" s="194"/>
      <c r="Q1335" s="194"/>
      <c r="R1335" s="194"/>
      <c r="S1335" s="194"/>
      <c r="T1335" s="194"/>
      <c r="U1335" s="226"/>
      <c r="V1335" s="226"/>
      <c r="W1335" s="15"/>
      <c r="X1335" s="15"/>
      <c r="Y1335" s="234"/>
      <c r="Z1335" s="234"/>
    </row>
    <row r="1336" spans="10:26" ht="89.25">
      <c r="J1336" s="17"/>
      <c r="K1336" s="49" t="s">
        <v>270</v>
      </c>
      <c r="L1336" s="194"/>
      <c r="M1336" s="194"/>
      <c r="N1336" s="194"/>
      <c r="O1336" s="194"/>
      <c r="P1336" s="194"/>
      <c r="Q1336" s="194"/>
      <c r="R1336" s="194"/>
      <c r="S1336" s="194"/>
      <c r="T1336" s="194"/>
      <c r="U1336" s="225" t="s">
        <v>271</v>
      </c>
      <c r="V1336" s="225"/>
      <c r="W1336" s="15"/>
      <c r="X1336" s="15"/>
      <c r="Y1336" s="225" t="s">
        <v>271</v>
      </c>
      <c r="Z1336" s="225"/>
    </row>
    <row r="1337" spans="10:26" ht="12.75">
      <c r="J1337" s="17"/>
      <c r="K1337" s="49" t="s">
        <v>196</v>
      </c>
      <c r="L1337" s="194">
        <v>3846474.5</v>
      </c>
      <c r="M1337" s="194">
        <v>0</v>
      </c>
      <c r="N1337" s="194">
        <v>0</v>
      </c>
      <c r="O1337" s="194">
        <v>0</v>
      </c>
      <c r="P1337" s="194">
        <f>340600+9659400</f>
        <v>10000000</v>
      </c>
      <c r="Q1337" s="194">
        <v>0</v>
      </c>
      <c r="R1337" s="194">
        <f>4187074.5+9659400</f>
        <v>13846474.5</v>
      </c>
      <c r="S1337" s="194">
        <v>0</v>
      </c>
      <c r="T1337" s="194">
        <v>12558.1</v>
      </c>
      <c r="U1337" s="225"/>
      <c r="V1337" s="225"/>
      <c r="W1337" s="15"/>
      <c r="X1337" s="15"/>
      <c r="Y1337" s="225"/>
      <c r="Z1337" s="225"/>
    </row>
    <row r="1338" spans="10:26" ht="38.25">
      <c r="J1338" s="17" t="s">
        <v>272</v>
      </c>
      <c r="K1338" s="49" t="s">
        <v>273</v>
      </c>
      <c r="L1338" s="194"/>
      <c r="M1338" s="194"/>
      <c r="N1338" s="194"/>
      <c r="O1338" s="194"/>
      <c r="P1338" s="194"/>
      <c r="Q1338" s="194"/>
      <c r="R1338" s="194"/>
      <c r="S1338" s="194"/>
      <c r="T1338" s="194"/>
      <c r="U1338" s="225" t="s">
        <v>274</v>
      </c>
      <c r="V1338" s="225"/>
      <c r="W1338" s="15"/>
      <c r="X1338" s="15"/>
      <c r="Y1338" s="225" t="s">
        <v>274</v>
      </c>
      <c r="Z1338" s="225"/>
    </row>
    <row r="1339" spans="10:26" ht="38.25">
      <c r="J1339" s="17"/>
      <c r="K1339" s="49" t="s">
        <v>275</v>
      </c>
      <c r="L1339" s="194"/>
      <c r="M1339" s="194"/>
      <c r="N1339" s="194"/>
      <c r="O1339" s="194"/>
      <c r="P1339" s="194"/>
      <c r="Q1339" s="194"/>
      <c r="R1339" s="194"/>
      <c r="S1339" s="194"/>
      <c r="T1339" s="194"/>
      <c r="U1339" s="225"/>
      <c r="V1339" s="225"/>
      <c r="W1339" s="15"/>
      <c r="X1339" s="15"/>
      <c r="Y1339" s="225"/>
      <c r="Z1339" s="225"/>
    </row>
    <row r="1340" spans="10:26" ht="12.75">
      <c r="J1340" s="17"/>
      <c r="K1340" s="49" t="s">
        <v>196</v>
      </c>
      <c r="L1340" s="194">
        <v>16100</v>
      </c>
      <c r="M1340" s="194">
        <v>0</v>
      </c>
      <c r="N1340" s="194">
        <v>0</v>
      </c>
      <c r="O1340" s="194">
        <v>0</v>
      </c>
      <c r="P1340" s="194">
        <v>0</v>
      </c>
      <c r="Q1340" s="194">
        <v>0</v>
      </c>
      <c r="R1340" s="194">
        <f>SUM(L1340+N1340+P1340)</f>
        <v>16100</v>
      </c>
      <c r="S1340" s="194">
        <f>M1340+Q1340</f>
        <v>0</v>
      </c>
      <c r="T1340" s="194">
        <v>0</v>
      </c>
      <c r="U1340" s="225"/>
      <c r="V1340" s="225"/>
      <c r="W1340" s="15"/>
      <c r="X1340" s="15"/>
      <c r="Y1340" s="225"/>
      <c r="Z1340" s="225"/>
    </row>
    <row r="1341" spans="10:26" ht="25.5">
      <c r="J1341" s="17" t="s">
        <v>276</v>
      </c>
      <c r="K1341" s="158" t="s">
        <v>277</v>
      </c>
      <c r="L1341" s="194"/>
      <c r="M1341" s="194"/>
      <c r="N1341" s="194"/>
      <c r="O1341" s="194"/>
      <c r="P1341" s="194"/>
      <c r="Q1341" s="194"/>
      <c r="R1341" s="194"/>
      <c r="S1341" s="194"/>
      <c r="T1341" s="194"/>
      <c r="U1341" s="227" t="s">
        <v>278</v>
      </c>
      <c r="V1341" s="227"/>
      <c r="W1341" s="15"/>
      <c r="X1341" s="15"/>
      <c r="Y1341" s="227" t="s">
        <v>278</v>
      </c>
      <c r="Z1341" s="227"/>
    </row>
    <row r="1342" spans="10:26" ht="25.5">
      <c r="J1342" s="17"/>
      <c r="K1342" s="158" t="s">
        <v>279</v>
      </c>
      <c r="L1342" s="194"/>
      <c r="M1342" s="194"/>
      <c r="N1342" s="194"/>
      <c r="O1342" s="194"/>
      <c r="P1342" s="194"/>
      <c r="Q1342" s="194"/>
      <c r="R1342" s="194"/>
      <c r="S1342" s="194"/>
      <c r="T1342" s="194"/>
      <c r="U1342" s="227"/>
      <c r="V1342" s="227"/>
      <c r="W1342" s="15"/>
      <c r="X1342" s="15"/>
      <c r="Y1342" s="227"/>
      <c r="Z1342" s="227"/>
    </row>
    <row r="1343" spans="10:26" ht="12.75">
      <c r="J1343" s="17"/>
      <c r="K1343" s="158" t="s">
        <v>280</v>
      </c>
      <c r="L1343" s="194">
        <v>1824900</v>
      </c>
      <c r="M1343" s="194">
        <v>304150</v>
      </c>
      <c r="N1343" s="194">
        <v>0</v>
      </c>
      <c r="O1343" s="194">
        <v>0</v>
      </c>
      <c r="P1343" s="194">
        <v>0</v>
      </c>
      <c r="Q1343" s="194">
        <v>0</v>
      </c>
      <c r="R1343" s="194">
        <f>SUM(L1343+N1343+P1343)</f>
        <v>1824900</v>
      </c>
      <c r="S1343" s="194">
        <f>M1343+Q1343</f>
        <v>304150</v>
      </c>
      <c r="T1343" s="194">
        <v>304150</v>
      </c>
      <c r="U1343" s="227"/>
      <c r="V1343" s="227"/>
      <c r="W1343" s="15"/>
      <c r="X1343" s="15"/>
      <c r="Y1343" s="227"/>
      <c r="Z1343" s="227"/>
    </row>
    <row r="1344" spans="10:26" ht="51">
      <c r="J1344" s="17" t="s">
        <v>281</v>
      </c>
      <c r="K1344" s="158" t="s">
        <v>282</v>
      </c>
      <c r="L1344" s="194"/>
      <c r="M1344" s="194"/>
      <c r="N1344" s="194"/>
      <c r="O1344" s="194"/>
      <c r="P1344" s="194"/>
      <c r="Q1344" s="194"/>
      <c r="R1344" s="194"/>
      <c r="S1344" s="194"/>
      <c r="T1344" s="194"/>
      <c r="U1344" s="227" t="s">
        <v>283</v>
      </c>
      <c r="V1344" s="227"/>
      <c r="W1344" s="15"/>
      <c r="X1344" s="15"/>
      <c r="Y1344" s="227" t="s">
        <v>283</v>
      </c>
      <c r="Z1344" s="227"/>
    </row>
    <row r="1345" spans="10:26" ht="12.75">
      <c r="J1345" s="17"/>
      <c r="K1345" s="158" t="s">
        <v>284</v>
      </c>
      <c r="L1345" s="194"/>
      <c r="M1345" s="194"/>
      <c r="N1345" s="194"/>
      <c r="O1345" s="194"/>
      <c r="P1345" s="194"/>
      <c r="Q1345" s="194"/>
      <c r="R1345" s="194"/>
      <c r="S1345" s="194"/>
      <c r="T1345" s="194"/>
      <c r="U1345" s="227"/>
      <c r="V1345" s="227"/>
      <c r="W1345" s="15"/>
      <c r="X1345" s="15"/>
      <c r="Y1345" s="227"/>
      <c r="Z1345" s="227"/>
    </row>
    <row r="1346" spans="10:26" ht="12.75">
      <c r="J1346" s="17"/>
      <c r="K1346" s="158" t="s">
        <v>196</v>
      </c>
      <c r="L1346" s="194">
        <v>396000</v>
      </c>
      <c r="M1346" s="194">
        <v>0</v>
      </c>
      <c r="N1346" s="194">
        <v>0</v>
      </c>
      <c r="O1346" s="194">
        <v>0</v>
      </c>
      <c r="P1346" s="194">
        <v>0</v>
      </c>
      <c r="Q1346" s="194">
        <v>0</v>
      </c>
      <c r="R1346" s="194">
        <f>SUM(L1346+N1346+P1346)</f>
        <v>396000</v>
      </c>
      <c r="S1346" s="194">
        <f>M1346+Q1346</f>
        <v>0</v>
      </c>
      <c r="T1346" s="194">
        <v>0</v>
      </c>
      <c r="U1346" s="227"/>
      <c r="V1346" s="227"/>
      <c r="W1346" s="15"/>
      <c r="X1346" s="15"/>
      <c r="Y1346" s="227"/>
      <c r="Z1346" s="227"/>
    </row>
    <row r="1347" spans="10:26" ht="25.5">
      <c r="J1347" s="17" t="s">
        <v>285</v>
      </c>
      <c r="K1347" s="158" t="s">
        <v>286</v>
      </c>
      <c r="L1347" s="194"/>
      <c r="M1347" s="194"/>
      <c r="N1347" s="194"/>
      <c r="O1347" s="194"/>
      <c r="P1347" s="194"/>
      <c r="Q1347" s="194"/>
      <c r="R1347" s="194"/>
      <c r="S1347" s="194"/>
      <c r="T1347" s="194"/>
      <c r="U1347" s="227" t="s">
        <v>287</v>
      </c>
      <c r="V1347" s="227"/>
      <c r="W1347" s="15"/>
      <c r="X1347" s="15"/>
      <c r="Y1347" s="227" t="s">
        <v>287</v>
      </c>
      <c r="Z1347" s="227"/>
    </row>
    <row r="1348" spans="10:26" ht="25.5">
      <c r="J1348" s="17"/>
      <c r="K1348" s="158" t="s">
        <v>288</v>
      </c>
      <c r="L1348" s="194"/>
      <c r="M1348" s="194"/>
      <c r="N1348" s="194"/>
      <c r="O1348" s="194"/>
      <c r="P1348" s="194"/>
      <c r="Q1348" s="194"/>
      <c r="R1348" s="194"/>
      <c r="S1348" s="194"/>
      <c r="T1348" s="194"/>
      <c r="U1348" s="227"/>
      <c r="V1348" s="227"/>
      <c r="W1348" s="15"/>
      <c r="X1348" s="15"/>
      <c r="Y1348" s="227"/>
      <c r="Z1348" s="227"/>
    </row>
    <row r="1349" spans="10:26" ht="12.75">
      <c r="J1349" s="17"/>
      <c r="K1349" s="158" t="s">
        <v>196</v>
      </c>
      <c r="L1349" s="194">
        <v>145950</v>
      </c>
      <c r="M1349" s="194">
        <v>0</v>
      </c>
      <c r="N1349" s="194">
        <v>0</v>
      </c>
      <c r="O1349" s="194">
        <v>0</v>
      </c>
      <c r="P1349" s="194">
        <v>0</v>
      </c>
      <c r="Q1349" s="194">
        <v>0</v>
      </c>
      <c r="R1349" s="194">
        <f>SUM(L1349+N1349+P1349)</f>
        <v>145950</v>
      </c>
      <c r="S1349" s="194">
        <f>M1349+Q1349</f>
        <v>0</v>
      </c>
      <c r="T1349" s="194">
        <v>0</v>
      </c>
      <c r="U1349" s="227"/>
      <c r="V1349" s="227"/>
      <c r="W1349" s="15"/>
      <c r="X1349" s="15"/>
      <c r="Y1349" s="227"/>
      <c r="Z1349" s="227"/>
    </row>
    <row r="1350" spans="10:26" ht="38.25">
      <c r="J1350" s="17" t="s">
        <v>289</v>
      </c>
      <c r="K1350" s="158" t="s">
        <v>290</v>
      </c>
      <c r="L1350" s="194"/>
      <c r="M1350" s="194"/>
      <c r="N1350" s="194"/>
      <c r="O1350" s="194"/>
      <c r="P1350" s="194"/>
      <c r="Q1350" s="194"/>
      <c r="R1350" s="194"/>
      <c r="S1350" s="194"/>
      <c r="T1350" s="194"/>
      <c r="U1350" s="227" t="s">
        <v>291</v>
      </c>
      <c r="V1350" s="227"/>
      <c r="W1350" s="15"/>
      <c r="X1350" s="15"/>
      <c r="Y1350" s="227" t="s">
        <v>291</v>
      </c>
      <c r="Z1350" s="227"/>
    </row>
    <row r="1351" spans="10:26" ht="12.75">
      <c r="J1351" s="17"/>
      <c r="K1351" s="158" t="s">
        <v>231</v>
      </c>
      <c r="L1351" s="194">
        <v>53186</v>
      </c>
      <c r="M1351" s="194">
        <v>0</v>
      </c>
      <c r="N1351" s="194">
        <v>0</v>
      </c>
      <c r="O1351" s="194">
        <v>0</v>
      </c>
      <c r="P1351" s="194">
        <v>0</v>
      </c>
      <c r="Q1351" s="194">
        <v>0</v>
      </c>
      <c r="R1351" s="194">
        <f>SUM(L1351+N1351+P1351)</f>
        <v>53186</v>
      </c>
      <c r="S1351" s="194">
        <f>M1351+Q1351</f>
        <v>0</v>
      </c>
      <c r="T1351" s="194">
        <v>0</v>
      </c>
      <c r="U1351" s="227"/>
      <c r="V1351" s="227"/>
      <c r="W1351" s="15"/>
      <c r="X1351" s="15"/>
      <c r="Y1351" s="227"/>
      <c r="Z1351" s="227"/>
    </row>
    <row r="1352" spans="10:26" ht="38.25">
      <c r="J1352" s="17" t="s">
        <v>292</v>
      </c>
      <c r="K1352" s="158" t="s">
        <v>293</v>
      </c>
      <c r="L1352" s="194"/>
      <c r="M1352" s="194"/>
      <c r="N1352" s="194"/>
      <c r="O1352" s="194"/>
      <c r="P1352" s="194"/>
      <c r="Q1352" s="194"/>
      <c r="R1352" s="194"/>
      <c r="S1352" s="194"/>
      <c r="T1352" s="194"/>
      <c r="U1352" s="227" t="s">
        <v>294</v>
      </c>
      <c r="V1352" s="227"/>
      <c r="W1352" s="15"/>
      <c r="X1352" s="15"/>
      <c r="Y1352" s="227" t="s">
        <v>294</v>
      </c>
      <c r="Z1352" s="227"/>
    </row>
    <row r="1353" spans="10:26" ht="12.75">
      <c r="J1353" s="17"/>
      <c r="K1353" s="158" t="s">
        <v>231</v>
      </c>
      <c r="L1353" s="194">
        <v>208265.6</v>
      </c>
      <c r="M1353" s="194">
        <v>0</v>
      </c>
      <c r="N1353" s="194">
        <v>0</v>
      </c>
      <c r="O1353" s="194">
        <v>0</v>
      </c>
      <c r="P1353" s="194">
        <v>0</v>
      </c>
      <c r="Q1353" s="194">
        <v>0</v>
      </c>
      <c r="R1353" s="194">
        <f>SUM(L1353+N1353+P1353)</f>
        <v>208265.6</v>
      </c>
      <c r="S1353" s="194">
        <f>M1353+Q1353</f>
        <v>0</v>
      </c>
      <c r="T1353" s="194">
        <v>0</v>
      </c>
      <c r="U1353" s="227"/>
      <c r="V1353" s="227"/>
      <c r="W1353" s="15"/>
      <c r="X1353" s="15"/>
      <c r="Y1353" s="227"/>
      <c r="Z1353" s="227"/>
    </row>
    <row r="1354" spans="10:26" ht="25.5">
      <c r="J1354" s="17" t="s">
        <v>295</v>
      </c>
      <c r="K1354" s="158" t="s">
        <v>234</v>
      </c>
      <c r="L1354" s="194"/>
      <c r="M1354" s="194"/>
      <c r="N1354" s="194"/>
      <c r="O1354" s="194"/>
      <c r="P1354" s="194"/>
      <c r="Q1354" s="194"/>
      <c r="R1354" s="194"/>
      <c r="S1354" s="194"/>
      <c r="T1354" s="194"/>
      <c r="U1354" s="228"/>
      <c r="V1354" s="228"/>
      <c r="W1354" s="15"/>
      <c r="X1354" s="15"/>
      <c r="Y1354" s="227"/>
      <c r="Z1354" s="227"/>
    </row>
    <row r="1355" spans="10:26" ht="38.25">
      <c r="J1355" s="17"/>
      <c r="K1355" s="158" t="s">
        <v>296</v>
      </c>
      <c r="L1355" s="194"/>
      <c r="M1355" s="194"/>
      <c r="N1355" s="194"/>
      <c r="O1355" s="194"/>
      <c r="P1355" s="194"/>
      <c r="Q1355" s="194"/>
      <c r="R1355" s="194"/>
      <c r="S1355" s="194"/>
      <c r="T1355" s="194"/>
      <c r="U1355" s="228"/>
      <c r="V1355" s="228"/>
      <c r="W1355" s="15"/>
      <c r="X1355" s="15"/>
      <c r="Y1355" s="227"/>
      <c r="Z1355" s="227"/>
    </row>
    <row r="1356" spans="10:26" ht="102">
      <c r="J1356" s="159"/>
      <c r="K1356" s="158" t="s">
        <v>297</v>
      </c>
      <c r="L1356" s="194"/>
      <c r="M1356" s="194"/>
      <c r="N1356" s="194"/>
      <c r="O1356" s="194"/>
      <c r="P1356" s="194"/>
      <c r="Q1356" s="194"/>
      <c r="R1356" s="194"/>
      <c r="S1356" s="194"/>
      <c r="T1356" s="194"/>
      <c r="U1356" s="228"/>
      <c r="V1356" s="228"/>
      <c r="W1356" s="15"/>
      <c r="X1356" s="15"/>
      <c r="Y1356" s="227"/>
      <c r="Z1356" s="227"/>
    </row>
    <row r="1357" spans="10:26" ht="51">
      <c r="J1357" s="17"/>
      <c r="K1357" s="158" t="s">
        <v>298</v>
      </c>
      <c r="L1357" s="194"/>
      <c r="M1357" s="194"/>
      <c r="N1357" s="194"/>
      <c r="O1357" s="194"/>
      <c r="P1357" s="194"/>
      <c r="Q1357" s="194"/>
      <c r="R1357" s="194"/>
      <c r="S1357" s="194"/>
      <c r="T1357" s="194"/>
      <c r="U1357" s="227" t="s">
        <v>299</v>
      </c>
      <c r="V1357" s="227"/>
      <c r="W1357" s="15"/>
      <c r="X1357" s="15"/>
      <c r="Y1357" s="227" t="s">
        <v>299</v>
      </c>
      <c r="Z1357" s="227"/>
    </row>
    <row r="1358" spans="10:26" ht="12.75">
      <c r="J1358" s="17"/>
      <c r="K1358" s="158" t="s">
        <v>231</v>
      </c>
      <c r="L1358" s="194">
        <v>118524.2</v>
      </c>
      <c r="M1358" s="194">
        <v>0</v>
      </c>
      <c r="N1358" s="194">
        <v>0</v>
      </c>
      <c r="O1358" s="194">
        <v>0</v>
      </c>
      <c r="P1358" s="194">
        <v>0</v>
      </c>
      <c r="Q1358" s="194">
        <v>0</v>
      </c>
      <c r="R1358" s="194">
        <f>SUM(L1358+N1358+P1358)</f>
        <v>118524.2</v>
      </c>
      <c r="S1358" s="194">
        <f>M1358+Q1358</f>
        <v>0</v>
      </c>
      <c r="T1358" s="194">
        <v>0</v>
      </c>
      <c r="U1358" s="227"/>
      <c r="V1358" s="227"/>
      <c r="W1358" s="15"/>
      <c r="X1358" s="15"/>
      <c r="Y1358" s="227"/>
      <c r="Z1358" s="227"/>
    </row>
    <row r="1359" spans="10:26" ht="51">
      <c r="J1359" s="17"/>
      <c r="K1359" s="158" t="s">
        <v>300</v>
      </c>
      <c r="L1359" s="194"/>
      <c r="M1359" s="194"/>
      <c r="N1359" s="194"/>
      <c r="O1359" s="194"/>
      <c r="P1359" s="194"/>
      <c r="Q1359" s="194"/>
      <c r="R1359" s="194"/>
      <c r="S1359" s="194"/>
      <c r="T1359" s="194"/>
      <c r="U1359" s="227" t="s">
        <v>301</v>
      </c>
      <c r="V1359" s="227"/>
      <c r="W1359" s="15"/>
      <c r="X1359" s="15"/>
      <c r="Y1359" s="227" t="s">
        <v>301</v>
      </c>
      <c r="Z1359" s="227"/>
    </row>
    <row r="1360" spans="10:26" ht="12.75">
      <c r="J1360" s="17"/>
      <c r="K1360" s="158" t="s">
        <v>231</v>
      </c>
      <c r="L1360" s="194">
        <v>691875.8</v>
      </c>
      <c r="M1360" s="194">
        <v>17342</v>
      </c>
      <c r="N1360" s="194">
        <v>0</v>
      </c>
      <c r="O1360" s="194">
        <v>0</v>
      </c>
      <c r="P1360" s="194">
        <v>0</v>
      </c>
      <c r="Q1360" s="194">
        <v>0</v>
      </c>
      <c r="R1360" s="194">
        <f>SUM(L1360+N1360+P1360)</f>
        <v>691875.8</v>
      </c>
      <c r="S1360" s="194">
        <f>M1360+Q1360</f>
        <v>17342</v>
      </c>
      <c r="T1360" s="194">
        <v>17342</v>
      </c>
      <c r="U1360" s="227"/>
      <c r="V1360" s="227"/>
      <c r="W1360" s="15"/>
      <c r="X1360" s="15"/>
      <c r="Y1360" s="227"/>
      <c r="Z1360" s="227"/>
    </row>
    <row r="1361" spans="10:26" ht="12.75">
      <c r="J1361" s="17" t="s">
        <v>302</v>
      </c>
      <c r="K1361" s="158" t="s">
        <v>303</v>
      </c>
      <c r="L1361" s="194"/>
      <c r="M1361" s="194"/>
      <c r="N1361" s="194"/>
      <c r="O1361" s="194"/>
      <c r="P1361" s="194"/>
      <c r="Q1361" s="194"/>
      <c r="R1361" s="194"/>
      <c r="S1361" s="194"/>
      <c r="T1361" s="194"/>
      <c r="U1361" s="228"/>
      <c r="V1361" s="228"/>
      <c r="W1361" s="15"/>
      <c r="X1361" s="15"/>
      <c r="Y1361" s="227"/>
      <c r="Z1361" s="227"/>
    </row>
    <row r="1362" spans="10:26" ht="102">
      <c r="J1362" s="17"/>
      <c r="K1362" s="158" t="s">
        <v>304</v>
      </c>
      <c r="L1362" s="194"/>
      <c r="M1362" s="194"/>
      <c r="N1362" s="194"/>
      <c r="O1362" s="194"/>
      <c r="P1362" s="194"/>
      <c r="Q1362" s="194"/>
      <c r="R1362" s="194"/>
      <c r="S1362" s="194"/>
      <c r="T1362" s="194"/>
      <c r="U1362" s="227" t="s">
        <v>305</v>
      </c>
      <c r="V1362" s="227"/>
      <c r="W1362" s="15"/>
      <c r="X1362" s="15"/>
      <c r="Y1362" s="227" t="s">
        <v>305</v>
      </c>
      <c r="Z1362" s="227"/>
    </row>
    <row r="1363" spans="10:26" ht="12.75">
      <c r="J1363" s="17"/>
      <c r="K1363" s="158" t="s">
        <v>196</v>
      </c>
      <c r="L1363" s="194">
        <v>263600</v>
      </c>
      <c r="M1363" s="194">
        <v>0</v>
      </c>
      <c r="N1363" s="194">
        <v>0</v>
      </c>
      <c r="O1363" s="194">
        <v>0</v>
      </c>
      <c r="P1363" s="194">
        <v>0</v>
      </c>
      <c r="Q1363" s="194">
        <v>0</v>
      </c>
      <c r="R1363" s="194">
        <f>SUM(L1363+N1363+P1363)</f>
        <v>263600</v>
      </c>
      <c r="S1363" s="194">
        <f>M1363+Q1363</f>
        <v>0</v>
      </c>
      <c r="T1363" s="194">
        <v>0</v>
      </c>
      <c r="U1363" s="227"/>
      <c r="V1363" s="227"/>
      <c r="W1363" s="15"/>
      <c r="X1363" s="15"/>
      <c r="Y1363" s="227"/>
      <c r="Z1363" s="227"/>
    </row>
    <row r="1364" spans="10:26" ht="63.75">
      <c r="J1364" s="17" t="s">
        <v>306</v>
      </c>
      <c r="K1364" s="158" t="s">
        <v>307</v>
      </c>
      <c r="L1364" s="194"/>
      <c r="M1364" s="194"/>
      <c r="N1364" s="194"/>
      <c r="O1364" s="194"/>
      <c r="P1364" s="194"/>
      <c r="Q1364" s="194"/>
      <c r="R1364" s="194"/>
      <c r="S1364" s="194"/>
      <c r="T1364" s="194"/>
      <c r="U1364" s="227" t="s">
        <v>308</v>
      </c>
      <c r="V1364" s="227"/>
      <c r="W1364" s="15"/>
      <c r="X1364" s="15"/>
      <c r="Y1364" s="227" t="s">
        <v>308</v>
      </c>
      <c r="Z1364" s="227"/>
    </row>
    <row r="1365" spans="10:26" ht="63.75">
      <c r="J1365" s="17"/>
      <c r="K1365" s="158" t="s">
        <v>309</v>
      </c>
      <c r="L1365" s="194"/>
      <c r="M1365" s="194"/>
      <c r="N1365" s="194"/>
      <c r="O1365" s="194"/>
      <c r="P1365" s="194"/>
      <c r="Q1365" s="194"/>
      <c r="R1365" s="194"/>
      <c r="S1365" s="194"/>
      <c r="T1365" s="194"/>
      <c r="U1365" s="227"/>
      <c r="V1365" s="227"/>
      <c r="W1365" s="15"/>
      <c r="X1365" s="15"/>
      <c r="Y1365" s="227"/>
      <c r="Z1365" s="227"/>
    </row>
    <row r="1366" spans="10:26" ht="204">
      <c r="J1366" s="17"/>
      <c r="K1366" s="158" t="s">
        <v>310</v>
      </c>
      <c r="L1366" s="194"/>
      <c r="M1366" s="194"/>
      <c r="N1366" s="194"/>
      <c r="O1366" s="194"/>
      <c r="P1366" s="194"/>
      <c r="Q1366" s="194"/>
      <c r="R1366" s="194"/>
      <c r="S1366" s="194"/>
      <c r="T1366" s="194"/>
      <c r="U1366" s="227"/>
      <c r="V1366" s="227"/>
      <c r="W1366" s="15"/>
      <c r="X1366" s="15"/>
      <c r="Y1366" s="227"/>
      <c r="Z1366" s="227"/>
    </row>
    <row r="1367" spans="10:26" ht="12.75">
      <c r="J1367" s="17"/>
      <c r="K1367" s="158" t="s">
        <v>196</v>
      </c>
      <c r="L1367" s="194">
        <v>1966490.8</v>
      </c>
      <c r="M1367" s="194">
        <v>93575.8</v>
      </c>
      <c r="N1367" s="194">
        <v>0</v>
      </c>
      <c r="O1367" s="194">
        <v>0</v>
      </c>
      <c r="P1367" s="194">
        <v>0</v>
      </c>
      <c r="Q1367" s="194">
        <v>0</v>
      </c>
      <c r="R1367" s="194">
        <f>SUM(L1367+N1367+P1367)</f>
        <v>1966490.8</v>
      </c>
      <c r="S1367" s="194">
        <f>M1367+Q1367</f>
        <v>93575.8</v>
      </c>
      <c r="T1367" s="194">
        <v>93575.8</v>
      </c>
      <c r="U1367" s="227"/>
      <c r="V1367" s="227"/>
      <c r="W1367" s="15"/>
      <c r="X1367" s="15"/>
      <c r="Y1367" s="227"/>
      <c r="Z1367" s="227"/>
    </row>
    <row r="1368" spans="10:26" ht="12.75">
      <c r="J1368" s="13"/>
      <c r="K1368" s="14"/>
      <c r="L1368" s="192"/>
      <c r="M1368" s="192"/>
      <c r="N1368" s="192"/>
      <c r="O1368" s="192"/>
      <c r="P1368" s="192"/>
      <c r="Q1368" s="192"/>
      <c r="R1368" s="192"/>
      <c r="S1368" s="192"/>
      <c r="T1368" s="192"/>
      <c r="U1368" s="15"/>
      <c r="V1368" s="15"/>
      <c r="W1368" s="15"/>
      <c r="X1368" s="15"/>
      <c r="Y1368" s="49"/>
      <c r="Z1368" s="12"/>
    </row>
    <row r="1369" spans="10:26" s="83" customFormat="1" ht="25.5">
      <c r="J1369" s="13">
        <v>3</v>
      </c>
      <c r="K1369" s="14" t="s">
        <v>19</v>
      </c>
      <c r="L1369" s="192">
        <v>0</v>
      </c>
      <c r="M1369" s="192">
        <v>0</v>
      </c>
      <c r="N1369" s="192">
        <v>0</v>
      </c>
      <c r="O1369" s="192">
        <v>0</v>
      </c>
      <c r="P1369" s="192">
        <v>0</v>
      </c>
      <c r="Q1369" s="192">
        <v>0</v>
      </c>
      <c r="R1369" s="192">
        <f>L1369+N1369+P1369</f>
        <v>0</v>
      </c>
      <c r="S1369" s="192">
        <f>M1369+O1369+Q1369</f>
        <v>0</v>
      </c>
      <c r="T1369" s="193">
        <v>0</v>
      </c>
      <c r="U1369" s="16"/>
      <c r="V1369" s="16"/>
      <c r="W1369" s="16"/>
      <c r="X1369" s="16"/>
      <c r="Y1369" s="49"/>
      <c r="Z1369" s="82"/>
    </row>
    <row r="1370" spans="10:26" s="83" customFormat="1" ht="12.75">
      <c r="J1370" s="13">
        <v>4</v>
      </c>
      <c r="K1370" s="14" t="s">
        <v>20</v>
      </c>
      <c r="L1370" s="192">
        <v>0</v>
      </c>
      <c r="M1370" s="192">
        <v>0</v>
      </c>
      <c r="N1370" s="192">
        <v>0</v>
      </c>
      <c r="O1370" s="192">
        <v>0</v>
      </c>
      <c r="P1370" s="192">
        <v>0</v>
      </c>
      <c r="Q1370" s="192">
        <v>0</v>
      </c>
      <c r="R1370" s="192">
        <f>L1370+N1370+P1370</f>
        <v>0</v>
      </c>
      <c r="S1370" s="192">
        <f>M1370+O1370+Q1370</f>
        <v>0</v>
      </c>
      <c r="T1370" s="193">
        <v>0</v>
      </c>
      <c r="U1370" s="16"/>
      <c r="V1370" s="16"/>
      <c r="W1370" s="16"/>
      <c r="X1370" s="16"/>
      <c r="Y1370" s="49"/>
      <c r="Z1370" s="82"/>
    </row>
    <row r="1371" spans="10:29" ht="12.75">
      <c r="J1371" s="160"/>
      <c r="K1371" s="89"/>
      <c r="L1371" s="197"/>
      <c r="M1371" s="197"/>
      <c r="N1371" s="197"/>
      <c r="O1371" s="197"/>
      <c r="P1371" s="197"/>
      <c r="Q1371" s="197"/>
      <c r="R1371" s="197"/>
      <c r="S1371" s="197"/>
      <c r="T1371" s="197"/>
      <c r="U1371" s="161"/>
      <c r="V1371" s="162"/>
      <c r="W1371" s="163"/>
      <c r="X1371" s="163"/>
      <c r="Y1371" s="57"/>
      <c r="Z1371" s="12"/>
      <c r="AC1371" s="4"/>
    </row>
    <row r="1372" spans="10:26" ht="25.5">
      <c r="J1372" s="164" t="s">
        <v>1</v>
      </c>
      <c r="K1372" s="47" t="s">
        <v>96</v>
      </c>
      <c r="L1372" s="193">
        <f>L1374</f>
        <v>191296</v>
      </c>
      <c r="M1372" s="193">
        <f>M1374</f>
        <v>0</v>
      </c>
      <c r="N1372" s="193">
        <f aca="true" t="shared" si="80" ref="N1372:T1372">N1374</f>
        <v>0</v>
      </c>
      <c r="O1372" s="193">
        <f t="shared" si="80"/>
        <v>0</v>
      </c>
      <c r="P1372" s="193">
        <f t="shared" si="80"/>
        <v>0</v>
      </c>
      <c r="Q1372" s="193">
        <f t="shared" si="80"/>
        <v>0</v>
      </c>
      <c r="R1372" s="193">
        <f t="shared" si="80"/>
        <v>191296</v>
      </c>
      <c r="S1372" s="193">
        <f t="shared" si="80"/>
        <v>0</v>
      </c>
      <c r="T1372" s="193">
        <f t="shared" si="80"/>
        <v>0</v>
      </c>
      <c r="U1372" s="165"/>
      <c r="V1372" s="16"/>
      <c r="W1372" s="16"/>
      <c r="X1372" s="16"/>
      <c r="Y1372" s="166"/>
      <c r="Z1372" s="90"/>
    </row>
    <row r="1373" spans="10:29" ht="12.75">
      <c r="J1373" s="71"/>
      <c r="K1373" s="76" t="s">
        <v>18</v>
      </c>
      <c r="L1373" s="193"/>
      <c r="M1373" s="193"/>
      <c r="N1373" s="193"/>
      <c r="O1373" s="193"/>
      <c r="P1373" s="193"/>
      <c r="Q1373" s="193"/>
      <c r="R1373" s="193"/>
      <c r="S1373" s="193"/>
      <c r="T1373" s="193"/>
      <c r="U1373" s="167"/>
      <c r="V1373" s="15"/>
      <c r="W1373" s="15"/>
      <c r="X1373" s="15"/>
      <c r="Y1373" s="168"/>
      <c r="Z1373" s="90"/>
      <c r="AC1373" s="169" t="e">
        <f>T1373/R1373</f>
        <v>#DIV/0!</v>
      </c>
    </row>
    <row r="1374" spans="10:29" ht="12.75">
      <c r="J1374" s="164" t="s">
        <v>2</v>
      </c>
      <c r="K1374" s="14" t="s">
        <v>11</v>
      </c>
      <c r="L1374" s="193">
        <f>L1375</f>
        <v>191296</v>
      </c>
      <c r="M1374" s="193">
        <f aca="true" t="shared" si="81" ref="M1374:T1374">M1375</f>
        <v>0</v>
      </c>
      <c r="N1374" s="193">
        <f t="shared" si="81"/>
        <v>0</v>
      </c>
      <c r="O1374" s="193">
        <f t="shared" si="81"/>
        <v>0</v>
      </c>
      <c r="P1374" s="193">
        <f t="shared" si="81"/>
        <v>0</v>
      </c>
      <c r="Q1374" s="193">
        <f t="shared" si="81"/>
        <v>0</v>
      </c>
      <c r="R1374" s="193">
        <f t="shared" si="81"/>
        <v>191296</v>
      </c>
      <c r="S1374" s="193">
        <f t="shared" si="81"/>
        <v>0</v>
      </c>
      <c r="T1374" s="193">
        <f t="shared" si="81"/>
        <v>0</v>
      </c>
      <c r="U1374" s="13"/>
      <c r="V1374" s="16"/>
      <c r="W1374" s="16"/>
      <c r="X1374" s="16"/>
      <c r="Y1374" s="47"/>
      <c r="Z1374" s="90"/>
      <c r="AC1374" s="169">
        <f>T1374/R1374</f>
        <v>0</v>
      </c>
    </row>
    <row r="1375" spans="10:29" ht="25.5">
      <c r="J1375" s="21" t="s">
        <v>103</v>
      </c>
      <c r="K1375" s="10" t="s">
        <v>1371</v>
      </c>
      <c r="L1375" s="194">
        <v>191296</v>
      </c>
      <c r="M1375" s="194">
        <v>0</v>
      </c>
      <c r="N1375" s="194">
        <v>0</v>
      </c>
      <c r="O1375" s="194">
        <v>0</v>
      </c>
      <c r="P1375" s="194">
        <v>0</v>
      </c>
      <c r="Q1375" s="194">
        <v>0</v>
      </c>
      <c r="R1375" s="194">
        <v>191296</v>
      </c>
      <c r="S1375" s="194">
        <v>0</v>
      </c>
      <c r="T1375" s="194">
        <v>0</v>
      </c>
      <c r="U1375" s="13"/>
      <c r="V1375" s="16"/>
      <c r="W1375" s="16"/>
      <c r="X1375" s="16"/>
      <c r="Y1375" s="47" t="s">
        <v>1372</v>
      </c>
      <c r="Z1375" s="90"/>
      <c r="AC1375" s="169"/>
    </row>
    <row r="1376" spans="10:29" ht="12.75">
      <c r="J1376" s="109"/>
      <c r="K1376" s="10"/>
      <c r="L1376" s="195"/>
      <c r="M1376" s="195"/>
      <c r="N1376" s="195"/>
      <c r="O1376" s="195"/>
      <c r="P1376" s="195"/>
      <c r="Q1376" s="195"/>
      <c r="R1376" s="195"/>
      <c r="S1376" s="195"/>
      <c r="T1376" s="195"/>
      <c r="U1376" s="15"/>
      <c r="V1376" s="15"/>
      <c r="W1376" s="15"/>
      <c r="X1376" s="15"/>
      <c r="Y1376" s="49"/>
      <c r="Z1376" s="12"/>
      <c r="AC1376" s="169"/>
    </row>
    <row r="1377" spans="10:26" ht="38.25">
      <c r="J1377" s="109"/>
      <c r="K1377" s="14" t="s">
        <v>97</v>
      </c>
      <c r="L1377" s="193"/>
      <c r="M1377" s="193"/>
      <c r="N1377" s="193"/>
      <c r="O1377" s="193"/>
      <c r="P1377" s="193"/>
      <c r="Q1377" s="193"/>
      <c r="R1377" s="193"/>
      <c r="S1377" s="193"/>
      <c r="T1377" s="193"/>
      <c r="U1377" s="16"/>
      <c r="V1377" s="16"/>
      <c r="W1377" s="16"/>
      <c r="X1377" s="16"/>
      <c r="Y1377" s="49"/>
      <c r="Z1377" s="12"/>
    </row>
    <row r="1378" spans="10:26" ht="12.75">
      <c r="J1378" s="13" t="s">
        <v>1</v>
      </c>
      <c r="K1378" s="14" t="s">
        <v>10</v>
      </c>
      <c r="L1378" s="192">
        <f>L1380+L1395+L1396</f>
        <v>12119362</v>
      </c>
      <c r="M1378" s="192">
        <f>M1380+M1395+M1396</f>
        <v>2299924.4</v>
      </c>
      <c r="N1378" s="192">
        <f>N1382+N1386</f>
        <v>185400</v>
      </c>
      <c r="O1378" s="192">
        <f>O1382+O1386</f>
        <v>0</v>
      </c>
      <c r="P1378" s="192">
        <f>P1382+P1386+P1389+P1392</f>
        <v>9779400</v>
      </c>
      <c r="Q1378" s="192">
        <f>Q1382+Q1386+Q1389+Q1392</f>
        <v>448570</v>
      </c>
      <c r="R1378" s="192">
        <f>R1380+R1395+R1396</f>
        <v>22084162</v>
      </c>
      <c r="S1378" s="192">
        <f>S1380+S1395+S1396</f>
        <v>2748494.4</v>
      </c>
      <c r="T1378" s="192">
        <f>T1382+T1386+T1392+T1389</f>
        <v>455657.7</v>
      </c>
      <c r="U1378" s="12"/>
      <c r="V1378" s="12"/>
      <c r="W1378" s="12"/>
      <c r="X1378" s="12"/>
      <c r="Y1378" s="49"/>
      <c r="Z1378" s="12"/>
    </row>
    <row r="1379" spans="10:26" ht="12.75">
      <c r="J1379" s="13"/>
      <c r="K1379" s="14" t="s">
        <v>0</v>
      </c>
      <c r="L1379" s="192"/>
      <c r="M1379" s="192"/>
      <c r="N1379" s="192"/>
      <c r="O1379" s="192"/>
      <c r="P1379" s="192"/>
      <c r="Q1379" s="192"/>
      <c r="R1379" s="192"/>
      <c r="S1379" s="192"/>
      <c r="T1379" s="194"/>
      <c r="U1379" s="8">
        <v>0</v>
      </c>
      <c r="V1379" s="8">
        <v>0</v>
      </c>
      <c r="W1379" s="8">
        <v>0</v>
      </c>
      <c r="X1379" s="8">
        <v>0</v>
      </c>
      <c r="Y1379" s="49"/>
      <c r="Z1379" s="12"/>
    </row>
    <row r="1380" spans="10:26" ht="12.75">
      <c r="J1380" s="13" t="s">
        <v>2</v>
      </c>
      <c r="K1380" s="14" t="s">
        <v>11</v>
      </c>
      <c r="L1380" s="192">
        <f>L1382+L1386+L1389+L1392</f>
        <v>12119362</v>
      </c>
      <c r="M1380" s="192">
        <f aca="true" t="shared" si="82" ref="M1380:S1380">M1382+M1386+M1389+M1392</f>
        <v>2299924.4</v>
      </c>
      <c r="N1380" s="192">
        <v>0</v>
      </c>
      <c r="O1380" s="192">
        <f t="shared" si="82"/>
        <v>0</v>
      </c>
      <c r="P1380" s="192">
        <v>0</v>
      </c>
      <c r="Q1380" s="192">
        <f t="shared" si="82"/>
        <v>448570</v>
      </c>
      <c r="R1380" s="192">
        <f>R1382+R1386+R1389+R1392</f>
        <v>22084162</v>
      </c>
      <c r="S1380" s="192">
        <f t="shared" si="82"/>
        <v>2748494.4</v>
      </c>
      <c r="T1380" s="192">
        <f>T1382+T1386+T1389+T1392-Q1380</f>
        <v>7087.700000000012</v>
      </c>
      <c r="U1380" s="15"/>
      <c r="V1380" s="15"/>
      <c r="W1380" s="15"/>
      <c r="X1380" s="15"/>
      <c r="Y1380" s="49"/>
      <c r="Z1380" s="12"/>
    </row>
    <row r="1381" spans="10:26" s="83" customFormat="1" ht="12.75">
      <c r="J1381" s="17"/>
      <c r="K1381" s="10"/>
      <c r="L1381" s="194"/>
      <c r="M1381" s="194"/>
      <c r="N1381" s="194"/>
      <c r="O1381" s="194"/>
      <c r="P1381" s="194"/>
      <c r="Q1381" s="194"/>
      <c r="R1381" s="194"/>
      <c r="S1381" s="194"/>
      <c r="T1381" s="194"/>
      <c r="U1381" s="170"/>
      <c r="V1381" s="170"/>
      <c r="W1381" s="170"/>
      <c r="X1381" s="170"/>
      <c r="Y1381" s="49"/>
      <c r="Z1381" s="82"/>
    </row>
    <row r="1382" spans="10:26" s="83" customFormat="1" ht="25.5">
      <c r="J1382" s="17" t="s">
        <v>103</v>
      </c>
      <c r="K1382" s="10" t="s">
        <v>104</v>
      </c>
      <c r="L1382" s="194">
        <f>L1383+L1384+L1385</f>
        <v>392948.5</v>
      </c>
      <c r="M1382" s="194">
        <f aca="true" t="shared" si="83" ref="M1382:S1382">M1383+M1384+M1385</f>
        <v>3217.5</v>
      </c>
      <c r="N1382" s="194">
        <f t="shared" si="83"/>
        <v>0</v>
      </c>
      <c r="O1382" s="194">
        <f t="shared" si="83"/>
        <v>0</v>
      </c>
      <c r="P1382" s="194">
        <f t="shared" si="83"/>
        <v>1100000</v>
      </c>
      <c r="Q1382" s="194">
        <f t="shared" si="83"/>
        <v>41094</v>
      </c>
      <c r="R1382" s="194">
        <f>R1383+R1384+R1385</f>
        <v>1492948.5</v>
      </c>
      <c r="S1382" s="194">
        <f t="shared" si="83"/>
        <v>44311.5</v>
      </c>
      <c r="T1382" s="194">
        <f>T1383+T1384+T1385</f>
        <v>44311.5</v>
      </c>
      <c r="U1382" s="170"/>
      <c r="V1382" s="170"/>
      <c r="W1382" s="170"/>
      <c r="X1382" s="170"/>
      <c r="Y1382" s="49"/>
      <c r="Z1382" s="82"/>
    </row>
    <row r="1383" spans="10:26" ht="354" customHeight="1">
      <c r="J1383" s="17" t="s">
        <v>105</v>
      </c>
      <c r="K1383" s="49" t="s">
        <v>106</v>
      </c>
      <c r="L1383" s="194">
        <v>86832.1</v>
      </c>
      <c r="M1383" s="194">
        <v>3217.5</v>
      </c>
      <c r="N1383" s="194">
        <v>0</v>
      </c>
      <c r="O1383" s="194">
        <v>0</v>
      </c>
      <c r="P1383" s="194">
        <v>1100000</v>
      </c>
      <c r="Q1383" s="194">
        <v>41094</v>
      </c>
      <c r="R1383" s="194">
        <f>L1383+N1383+P1383</f>
        <v>1186832.1</v>
      </c>
      <c r="S1383" s="194">
        <f>M1383+O1383+Q1383</f>
        <v>44311.5</v>
      </c>
      <c r="T1383" s="194">
        <v>44311.5</v>
      </c>
      <c r="U1383" s="170"/>
      <c r="V1383" s="170"/>
      <c r="W1383" s="170"/>
      <c r="X1383" s="170"/>
      <c r="Y1383" s="49" t="s">
        <v>1433</v>
      </c>
      <c r="Z1383" s="162"/>
    </row>
    <row r="1384" spans="10:26" ht="107.25" customHeight="1">
      <c r="J1384" s="17" t="s">
        <v>107</v>
      </c>
      <c r="K1384" s="49" t="s">
        <v>108</v>
      </c>
      <c r="L1384" s="194">
        <v>239178.5</v>
      </c>
      <c r="M1384" s="194">
        <v>0</v>
      </c>
      <c r="N1384" s="194">
        <v>0</v>
      </c>
      <c r="O1384" s="194">
        <v>0</v>
      </c>
      <c r="P1384" s="194">
        <v>0</v>
      </c>
      <c r="Q1384" s="194">
        <v>0</v>
      </c>
      <c r="R1384" s="194">
        <f aca="true" t="shared" si="84" ref="R1384:S1396">L1384+N1384+P1384</f>
        <v>239178.5</v>
      </c>
      <c r="S1384" s="194">
        <f>M1384+O1384+Q1384</f>
        <v>0</v>
      </c>
      <c r="T1384" s="194">
        <v>0</v>
      </c>
      <c r="U1384" s="170"/>
      <c r="V1384" s="170"/>
      <c r="W1384" s="170"/>
      <c r="X1384" s="170"/>
      <c r="Y1384" s="49" t="s">
        <v>1432</v>
      </c>
      <c r="Z1384" s="162"/>
    </row>
    <row r="1385" spans="10:26" ht="108" customHeight="1">
      <c r="J1385" s="17" t="s">
        <v>109</v>
      </c>
      <c r="K1385" s="49" t="s">
        <v>110</v>
      </c>
      <c r="L1385" s="194">
        <v>66937.9</v>
      </c>
      <c r="M1385" s="194">
        <v>0</v>
      </c>
      <c r="N1385" s="194">
        <v>0</v>
      </c>
      <c r="O1385" s="194">
        <v>0</v>
      </c>
      <c r="P1385" s="194">
        <v>0</v>
      </c>
      <c r="Q1385" s="194">
        <v>0</v>
      </c>
      <c r="R1385" s="194">
        <f t="shared" si="84"/>
        <v>66937.9</v>
      </c>
      <c r="S1385" s="194">
        <f>M1385+O1385+Q1385</f>
        <v>0</v>
      </c>
      <c r="T1385" s="194">
        <v>0</v>
      </c>
      <c r="U1385" s="170"/>
      <c r="V1385" s="170"/>
      <c r="W1385" s="170"/>
      <c r="X1385" s="170"/>
      <c r="Y1385" s="49" t="s">
        <v>1432</v>
      </c>
      <c r="Z1385" s="162"/>
    </row>
    <row r="1386" spans="10:26" ht="25.5">
      <c r="J1386" s="17" t="s">
        <v>111</v>
      </c>
      <c r="K1386" s="10" t="s">
        <v>112</v>
      </c>
      <c r="L1386" s="194">
        <f aca="true" t="shared" si="85" ref="L1386:T1386">L1387+L1388</f>
        <v>1859136.0999999999</v>
      </c>
      <c r="M1386" s="194">
        <f t="shared" si="85"/>
        <v>0</v>
      </c>
      <c r="N1386" s="194">
        <f t="shared" si="85"/>
        <v>185400</v>
      </c>
      <c r="O1386" s="194">
        <f t="shared" si="85"/>
        <v>0</v>
      </c>
      <c r="P1386" s="194">
        <f t="shared" si="85"/>
        <v>8579400</v>
      </c>
      <c r="Q1386" s="194">
        <f t="shared" si="85"/>
        <v>407476</v>
      </c>
      <c r="R1386" s="194">
        <f t="shared" si="85"/>
        <v>10623936.1</v>
      </c>
      <c r="S1386" s="194">
        <f t="shared" si="85"/>
        <v>407476</v>
      </c>
      <c r="T1386" s="194">
        <f t="shared" si="85"/>
        <v>407476</v>
      </c>
      <c r="U1386" s="170"/>
      <c r="V1386" s="170"/>
      <c r="W1386" s="170"/>
      <c r="X1386" s="170"/>
      <c r="Y1386" s="49"/>
      <c r="Z1386" s="162"/>
    </row>
    <row r="1387" spans="10:26" ht="366" customHeight="1">
      <c r="J1387" s="17" t="s">
        <v>113</v>
      </c>
      <c r="K1387" s="49" t="s">
        <v>114</v>
      </c>
      <c r="L1387" s="194">
        <v>179821.7</v>
      </c>
      <c r="M1387" s="194">
        <v>0</v>
      </c>
      <c r="N1387" s="194">
        <v>0</v>
      </c>
      <c r="O1387" s="194">
        <v>0</v>
      </c>
      <c r="P1387" s="194">
        <v>0</v>
      </c>
      <c r="Q1387" s="194">
        <v>0</v>
      </c>
      <c r="R1387" s="194">
        <f>L1387+N1387+P1387</f>
        <v>179821.7</v>
      </c>
      <c r="S1387" s="194">
        <f>M1387+O1387+Q1387</f>
        <v>0</v>
      </c>
      <c r="T1387" s="194">
        <v>0</v>
      </c>
      <c r="U1387" s="170"/>
      <c r="V1387" s="170"/>
      <c r="W1387" s="170"/>
      <c r="X1387" s="170"/>
      <c r="Y1387" s="49" t="s">
        <v>1436</v>
      </c>
      <c r="Z1387" s="162"/>
    </row>
    <row r="1388" spans="10:26" ht="171.75" customHeight="1">
      <c r="J1388" s="17" t="s">
        <v>115</v>
      </c>
      <c r="K1388" s="49" t="s">
        <v>116</v>
      </c>
      <c r="L1388" s="194">
        <v>1679314.4</v>
      </c>
      <c r="M1388" s="194">
        <v>0</v>
      </c>
      <c r="N1388" s="194">
        <v>185400</v>
      </c>
      <c r="O1388" s="194">
        <v>0</v>
      </c>
      <c r="P1388" s="194">
        <v>8579400</v>
      </c>
      <c r="Q1388" s="194">
        <v>407476</v>
      </c>
      <c r="R1388" s="194">
        <f t="shared" si="84"/>
        <v>10444114.4</v>
      </c>
      <c r="S1388" s="194">
        <f t="shared" si="84"/>
        <v>407476</v>
      </c>
      <c r="T1388" s="194">
        <v>407476</v>
      </c>
      <c r="U1388" s="170"/>
      <c r="V1388" s="170"/>
      <c r="W1388" s="170"/>
      <c r="X1388" s="170"/>
      <c r="Y1388" s="49" t="s">
        <v>1434</v>
      </c>
      <c r="Z1388" s="162"/>
    </row>
    <row r="1389" spans="10:26" ht="51">
      <c r="J1389" s="17" t="s">
        <v>117</v>
      </c>
      <c r="K1389" s="10" t="s">
        <v>118</v>
      </c>
      <c r="L1389" s="194">
        <f>L1390</f>
        <v>9469860</v>
      </c>
      <c r="M1389" s="194">
        <f aca="true" t="shared" si="86" ref="M1389:T1389">M1390</f>
        <v>2293057.4</v>
      </c>
      <c r="N1389" s="194">
        <f t="shared" si="86"/>
        <v>0</v>
      </c>
      <c r="O1389" s="194">
        <f t="shared" si="86"/>
        <v>0</v>
      </c>
      <c r="P1389" s="194">
        <f t="shared" si="86"/>
        <v>0</v>
      </c>
      <c r="Q1389" s="194">
        <f t="shared" si="86"/>
        <v>0</v>
      </c>
      <c r="R1389" s="194">
        <f t="shared" si="84"/>
        <v>9469860</v>
      </c>
      <c r="S1389" s="194">
        <f t="shared" si="84"/>
        <v>2293057.4</v>
      </c>
      <c r="T1389" s="194">
        <f t="shared" si="86"/>
        <v>220.7</v>
      </c>
      <c r="U1389" s="170"/>
      <c r="V1389" s="170"/>
      <c r="W1389" s="170"/>
      <c r="X1389" s="170"/>
      <c r="Y1389" s="49"/>
      <c r="Z1389" s="162"/>
    </row>
    <row r="1390" spans="10:26" ht="409.5" customHeight="1">
      <c r="J1390" s="295" t="s">
        <v>119</v>
      </c>
      <c r="K1390" s="57" t="s">
        <v>120</v>
      </c>
      <c r="L1390" s="197">
        <f>866781.8+8603078.2</f>
        <v>9469860</v>
      </c>
      <c r="M1390" s="197">
        <v>2293057.4</v>
      </c>
      <c r="N1390" s="197">
        <v>0</v>
      </c>
      <c r="O1390" s="197">
        <v>0</v>
      </c>
      <c r="P1390" s="197">
        <v>0</v>
      </c>
      <c r="Q1390" s="197">
        <v>0</v>
      </c>
      <c r="R1390" s="197">
        <f t="shared" si="84"/>
        <v>9469860</v>
      </c>
      <c r="S1390" s="197">
        <f t="shared" si="84"/>
        <v>2293057.4</v>
      </c>
      <c r="T1390" s="197">
        <v>220.7</v>
      </c>
      <c r="U1390" s="296"/>
      <c r="V1390" s="296"/>
      <c r="W1390" s="296"/>
      <c r="X1390" s="296"/>
      <c r="Y1390" s="241" t="s">
        <v>1435</v>
      </c>
      <c r="Z1390" s="162"/>
    </row>
    <row r="1391" spans="10:26" ht="216" customHeight="1">
      <c r="J1391" s="297"/>
      <c r="K1391" s="81"/>
      <c r="L1391" s="200"/>
      <c r="M1391" s="200"/>
      <c r="N1391" s="200"/>
      <c r="O1391" s="200"/>
      <c r="P1391" s="200"/>
      <c r="Q1391" s="200"/>
      <c r="R1391" s="200"/>
      <c r="S1391" s="200"/>
      <c r="T1391" s="200"/>
      <c r="U1391" s="298"/>
      <c r="V1391" s="298"/>
      <c r="W1391" s="298"/>
      <c r="X1391" s="298"/>
      <c r="Y1391" s="242"/>
      <c r="Z1391" s="162"/>
    </row>
    <row r="1392" spans="10:26" ht="25.5">
      <c r="J1392" s="17" t="s">
        <v>121</v>
      </c>
      <c r="K1392" s="10" t="s">
        <v>122</v>
      </c>
      <c r="L1392" s="194">
        <f>L1393+L1394</f>
        <v>397417.4</v>
      </c>
      <c r="M1392" s="194">
        <f aca="true" t="shared" si="87" ref="M1392:T1392">M1393+M1394</f>
        <v>3649.5</v>
      </c>
      <c r="N1392" s="194">
        <f t="shared" si="87"/>
        <v>0</v>
      </c>
      <c r="O1392" s="194">
        <f t="shared" si="87"/>
        <v>0</v>
      </c>
      <c r="P1392" s="194">
        <f t="shared" si="87"/>
        <v>100000</v>
      </c>
      <c r="Q1392" s="194">
        <f t="shared" si="87"/>
        <v>0</v>
      </c>
      <c r="R1392" s="194">
        <f t="shared" si="84"/>
        <v>497417.4</v>
      </c>
      <c r="S1392" s="194">
        <f t="shared" si="84"/>
        <v>3649.5</v>
      </c>
      <c r="T1392" s="194">
        <f t="shared" si="87"/>
        <v>3649.5</v>
      </c>
      <c r="U1392" s="170"/>
      <c r="V1392" s="170"/>
      <c r="W1392" s="170"/>
      <c r="X1392" s="170"/>
      <c r="Y1392" s="49"/>
      <c r="Z1392" s="162"/>
    </row>
    <row r="1393" spans="10:26" ht="219.75" customHeight="1">
      <c r="J1393" s="17" t="s">
        <v>123</v>
      </c>
      <c r="K1393" s="49" t="s">
        <v>124</v>
      </c>
      <c r="L1393" s="194">
        <v>197417.4</v>
      </c>
      <c r="M1393" s="194">
        <v>2178.3</v>
      </c>
      <c r="N1393" s="194">
        <v>0</v>
      </c>
      <c r="O1393" s="194">
        <v>0</v>
      </c>
      <c r="P1393" s="194">
        <v>0</v>
      </c>
      <c r="Q1393" s="194">
        <v>0</v>
      </c>
      <c r="R1393" s="194">
        <f t="shared" si="84"/>
        <v>197417.4</v>
      </c>
      <c r="S1393" s="194">
        <f t="shared" si="84"/>
        <v>2178.3</v>
      </c>
      <c r="T1393" s="194">
        <v>2178.3</v>
      </c>
      <c r="U1393" s="170"/>
      <c r="V1393" s="170"/>
      <c r="W1393" s="170"/>
      <c r="X1393" s="170"/>
      <c r="Y1393" s="49" t="s">
        <v>1437</v>
      </c>
      <c r="Z1393" s="162"/>
    </row>
    <row r="1394" spans="10:26" ht="195.75" customHeight="1">
      <c r="J1394" s="17" t="s">
        <v>125</v>
      </c>
      <c r="K1394" s="49" t="s">
        <v>126</v>
      </c>
      <c r="L1394" s="194">
        <v>200000</v>
      </c>
      <c r="M1394" s="194">
        <v>1471.2</v>
      </c>
      <c r="N1394" s="194">
        <v>0</v>
      </c>
      <c r="O1394" s="194">
        <v>0</v>
      </c>
      <c r="P1394" s="194">
        <v>100000</v>
      </c>
      <c r="Q1394" s="194">
        <v>0</v>
      </c>
      <c r="R1394" s="194">
        <f t="shared" si="84"/>
        <v>300000</v>
      </c>
      <c r="S1394" s="194">
        <f t="shared" si="84"/>
        <v>1471.2</v>
      </c>
      <c r="T1394" s="194">
        <v>1471.2</v>
      </c>
      <c r="U1394" s="170"/>
      <c r="V1394" s="170"/>
      <c r="W1394" s="170"/>
      <c r="X1394" s="170"/>
      <c r="Y1394" s="49" t="s">
        <v>1438</v>
      </c>
      <c r="Z1394" s="162"/>
    </row>
    <row r="1395" spans="10:26" ht="25.5">
      <c r="J1395" s="13">
        <v>3</v>
      </c>
      <c r="K1395" s="14" t="s">
        <v>19</v>
      </c>
      <c r="L1395" s="192">
        <v>0</v>
      </c>
      <c r="M1395" s="192">
        <v>0</v>
      </c>
      <c r="N1395" s="192">
        <v>0</v>
      </c>
      <c r="O1395" s="192">
        <v>0</v>
      </c>
      <c r="P1395" s="192">
        <v>0</v>
      </c>
      <c r="Q1395" s="192">
        <v>0</v>
      </c>
      <c r="R1395" s="192">
        <f>L1395+N1395+P1395</f>
        <v>0</v>
      </c>
      <c r="S1395" s="192">
        <f t="shared" si="84"/>
        <v>0</v>
      </c>
      <c r="T1395" s="193">
        <v>0</v>
      </c>
      <c r="U1395" s="16"/>
      <c r="V1395" s="16"/>
      <c r="W1395" s="16"/>
      <c r="X1395" s="16"/>
      <c r="Y1395" s="49"/>
      <c r="Z1395" s="162"/>
    </row>
    <row r="1396" spans="10:26" ht="12.75">
      <c r="J1396" s="13">
        <v>4</v>
      </c>
      <c r="K1396" s="14" t="s">
        <v>20</v>
      </c>
      <c r="L1396" s="192">
        <v>0</v>
      </c>
      <c r="M1396" s="192">
        <v>0</v>
      </c>
      <c r="N1396" s="192">
        <v>0</v>
      </c>
      <c r="O1396" s="192">
        <v>0</v>
      </c>
      <c r="P1396" s="192">
        <v>0</v>
      </c>
      <c r="Q1396" s="192">
        <v>0</v>
      </c>
      <c r="R1396" s="192">
        <f>L1396+N1396+P1396</f>
        <v>0</v>
      </c>
      <c r="S1396" s="192">
        <f t="shared" si="84"/>
        <v>0</v>
      </c>
      <c r="T1396" s="193">
        <v>0</v>
      </c>
      <c r="U1396" s="16"/>
      <c r="V1396" s="16"/>
      <c r="W1396" s="16"/>
      <c r="X1396" s="16"/>
      <c r="Y1396" s="49"/>
      <c r="Z1396" s="162"/>
    </row>
    <row r="1397" spans="10:24" ht="12.75">
      <c r="J1397" s="61"/>
      <c r="K1397" s="7"/>
      <c r="L1397" s="6"/>
      <c r="M1397" s="6"/>
      <c r="N1397" s="6"/>
      <c r="O1397" s="6"/>
      <c r="P1397" s="6"/>
      <c r="Q1397" s="6"/>
      <c r="R1397" s="6"/>
      <c r="S1397" s="6"/>
      <c r="T1397" s="6"/>
      <c r="U1397" s="5"/>
      <c r="V1397" s="5"/>
      <c r="W1397" s="5"/>
      <c r="X1397" s="5"/>
    </row>
    <row r="1398" spans="10:18" ht="12.75">
      <c r="J1398" s="61"/>
      <c r="K1398" s="7"/>
      <c r="L1398" s="6"/>
      <c r="M1398" s="6"/>
      <c r="N1398" s="6"/>
      <c r="O1398" s="6"/>
      <c r="P1398" s="6"/>
      <c r="Q1398" s="6"/>
      <c r="R1398" s="6"/>
    </row>
    <row r="1399" spans="10:25" ht="54.75" customHeight="1">
      <c r="J1399" s="211" t="s">
        <v>29</v>
      </c>
      <c r="K1399" s="211"/>
      <c r="L1399" s="211"/>
      <c r="M1399" s="211"/>
      <c r="N1399" s="211"/>
      <c r="O1399" s="211"/>
      <c r="P1399" s="39"/>
      <c r="Q1399" s="39"/>
      <c r="R1399" s="39"/>
      <c r="S1399" s="210" t="s">
        <v>28</v>
      </c>
      <c r="T1399" s="210"/>
      <c r="U1399" s="210"/>
      <c r="V1399" s="210"/>
      <c r="W1399" s="210"/>
      <c r="X1399" s="210"/>
      <c r="Y1399" s="210"/>
    </row>
    <row r="1400" spans="10:24" ht="22.5" customHeight="1">
      <c r="J1400" s="62"/>
      <c r="K1400" s="11"/>
      <c r="L1400" s="6"/>
      <c r="M1400" s="6"/>
      <c r="N1400" s="6"/>
      <c r="S1400" s="6"/>
      <c r="T1400" s="6"/>
      <c r="U1400" s="5"/>
      <c r="V1400" s="5"/>
      <c r="W1400" s="5"/>
      <c r="X1400" s="5"/>
    </row>
    <row r="1401" spans="11:15" ht="12.75">
      <c r="K1401" s="11"/>
      <c r="L1401" s="6"/>
      <c r="M1401" s="6"/>
      <c r="N1401" s="6"/>
      <c r="O1401" s="6"/>
    </row>
  </sheetData>
  <sheetProtection/>
  <autoFilter ref="J1:Y1401"/>
  <mergeCells count="273">
    <mergeCell ref="Y1390:Y1391"/>
    <mergeCell ref="U1197:V1197"/>
    <mergeCell ref="U1198:V1198"/>
    <mergeCell ref="U1199:V1199"/>
    <mergeCell ref="Y1198:Z1198"/>
    <mergeCell ref="Y1199:Z1199"/>
    <mergeCell ref="Y1184:Z1184"/>
    <mergeCell ref="Y1185:Z1185"/>
    <mergeCell ref="Y1186:Z1186"/>
    <mergeCell ref="Y1187:Z1187"/>
    <mergeCell ref="Y1188:Z1188"/>
    <mergeCell ref="U1196:V1196"/>
    <mergeCell ref="Y1178:Z1178"/>
    <mergeCell ref="Y1179:Z1179"/>
    <mergeCell ref="Y1180:Z1180"/>
    <mergeCell ref="Y1181:Z1181"/>
    <mergeCell ref="Y1182:Z1182"/>
    <mergeCell ref="Y1183:Z1183"/>
    <mergeCell ref="U1183:V1183"/>
    <mergeCell ref="U1184:V1184"/>
    <mergeCell ref="U1185:V1185"/>
    <mergeCell ref="Y1172:Z1172"/>
    <mergeCell ref="Y1173:Z1173"/>
    <mergeCell ref="Y1174:Z1174"/>
    <mergeCell ref="Y1175:Z1175"/>
    <mergeCell ref="Y1176:Z1176"/>
    <mergeCell ref="Y1177:Z1177"/>
    <mergeCell ref="Y1166:Z1166"/>
    <mergeCell ref="Y1167:Z1167"/>
    <mergeCell ref="Y1168:Z1168"/>
    <mergeCell ref="Y1169:Z1169"/>
    <mergeCell ref="Y1170:Z1170"/>
    <mergeCell ref="Y1171:Z1171"/>
    <mergeCell ref="Y1159:Z1159"/>
    <mergeCell ref="Y1160:Z1161"/>
    <mergeCell ref="Y1162:Z1162"/>
    <mergeCell ref="Y1163:Z1163"/>
    <mergeCell ref="Y1164:Z1164"/>
    <mergeCell ref="Y1165:Z1165"/>
    <mergeCell ref="Y1151:Z1151"/>
    <mergeCell ref="Y1152:Z1152"/>
    <mergeCell ref="Y1153:Z1153"/>
    <mergeCell ref="Y1154:Z1155"/>
    <mergeCell ref="Y1156:Z1156"/>
    <mergeCell ref="Y1157:Z1158"/>
    <mergeCell ref="Y1143:Z1143"/>
    <mergeCell ref="Y1144:Z1144"/>
    <mergeCell ref="Y1145:Z1146"/>
    <mergeCell ref="Y1147:Z1148"/>
    <mergeCell ref="Y1149:Z1149"/>
    <mergeCell ref="Y1150:Z1150"/>
    <mergeCell ref="U1186:V1186"/>
    <mergeCell ref="U1187:V1187"/>
    <mergeCell ref="U1188:V1188"/>
    <mergeCell ref="U1177:V1177"/>
    <mergeCell ref="U1178:V1178"/>
    <mergeCell ref="U1179:V1179"/>
    <mergeCell ref="U1180:V1180"/>
    <mergeCell ref="U1181:V1181"/>
    <mergeCell ref="U1182:V1182"/>
    <mergeCell ref="U1171:V1171"/>
    <mergeCell ref="U1172:V1172"/>
    <mergeCell ref="U1173:V1173"/>
    <mergeCell ref="U1174:V1174"/>
    <mergeCell ref="U1175:V1175"/>
    <mergeCell ref="U1176:V1176"/>
    <mergeCell ref="U1165:V1165"/>
    <mergeCell ref="U1166:V1166"/>
    <mergeCell ref="U1167:V1167"/>
    <mergeCell ref="U1168:V1168"/>
    <mergeCell ref="U1169:V1169"/>
    <mergeCell ref="U1170:V1170"/>
    <mergeCell ref="S1160:S1161"/>
    <mergeCell ref="T1160:T1161"/>
    <mergeCell ref="U1160:V1161"/>
    <mergeCell ref="U1162:V1162"/>
    <mergeCell ref="U1163:V1163"/>
    <mergeCell ref="U1164:V1164"/>
    <mergeCell ref="U1159:V1159"/>
    <mergeCell ref="J1160:J1161"/>
    <mergeCell ref="K1160:K1161"/>
    <mergeCell ref="L1160:L1161"/>
    <mergeCell ref="M1160:M1161"/>
    <mergeCell ref="N1160:N1161"/>
    <mergeCell ref="O1160:O1161"/>
    <mergeCell ref="P1160:P1161"/>
    <mergeCell ref="Q1160:Q1161"/>
    <mergeCell ref="R1160:R1161"/>
    <mergeCell ref="P1157:P1158"/>
    <mergeCell ref="Q1157:Q1158"/>
    <mergeCell ref="R1157:R1158"/>
    <mergeCell ref="S1157:S1158"/>
    <mergeCell ref="T1157:T1158"/>
    <mergeCell ref="U1157:V1158"/>
    <mergeCell ref="S1154:S1155"/>
    <mergeCell ref="T1154:T1155"/>
    <mergeCell ref="U1154:V1155"/>
    <mergeCell ref="U1156:V1156"/>
    <mergeCell ref="J1157:J1158"/>
    <mergeCell ref="K1157:K1158"/>
    <mergeCell ref="L1157:L1158"/>
    <mergeCell ref="M1157:M1158"/>
    <mergeCell ref="N1157:N1158"/>
    <mergeCell ref="O1157:O1158"/>
    <mergeCell ref="U1153:V1153"/>
    <mergeCell ref="J1154:J1155"/>
    <mergeCell ref="K1154:K1155"/>
    <mergeCell ref="L1154:L1155"/>
    <mergeCell ref="M1154:M1155"/>
    <mergeCell ref="N1154:N1155"/>
    <mergeCell ref="O1154:O1155"/>
    <mergeCell ref="P1154:P1155"/>
    <mergeCell ref="Q1154:Q1155"/>
    <mergeCell ref="R1154:R1155"/>
    <mergeCell ref="P1147:P1148"/>
    <mergeCell ref="Q1147:Q1148"/>
    <mergeCell ref="R1147:R1148"/>
    <mergeCell ref="S1147:S1148"/>
    <mergeCell ref="T1147:T1148"/>
    <mergeCell ref="U1147:V1148"/>
    <mergeCell ref="J1147:J1148"/>
    <mergeCell ref="K1147:K1148"/>
    <mergeCell ref="L1147:L1148"/>
    <mergeCell ref="M1147:M1148"/>
    <mergeCell ref="N1147:N1148"/>
    <mergeCell ref="O1147:O1148"/>
    <mergeCell ref="P1145:P1146"/>
    <mergeCell ref="Q1145:Q1146"/>
    <mergeCell ref="R1145:R1146"/>
    <mergeCell ref="S1145:S1146"/>
    <mergeCell ref="T1145:T1146"/>
    <mergeCell ref="U1145:V1146"/>
    <mergeCell ref="J1145:J1146"/>
    <mergeCell ref="K1145:K1146"/>
    <mergeCell ref="L1145:L1146"/>
    <mergeCell ref="M1145:M1146"/>
    <mergeCell ref="N1145:N1146"/>
    <mergeCell ref="O1145:O1146"/>
    <mergeCell ref="Y1362:Z1363"/>
    <mergeCell ref="Y1364:Z1367"/>
    <mergeCell ref="U1141:V1141"/>
    <mergeCell ref="U1142:V1142"/>
    <mergeCell ref="U1143:V1143"/>
    <mergeCell ref="U1144:V1144"/>
    <mergeCell ref="U1149:V1149"/>
    <mergeCell ref="U1150:V1150"/>
    <mergeCell ref="U1151:V1151"/>
    <mergeCell ref="U1152:V1152"/>
    <mergeCell ref="Y1350:Z1351"/>
    <mergeCell ref="Y1352:Z1353"/>
    <mergeCell ref="Y1354:Z1356"/>
    <mergeCell ref="Y1357:Z1358"/>
    <mergeCell ref="Y1359:Z1360"/>
    <mergeCell ref="Y1361:Z1361"/>
    <mergeCell ref="Y1335:Z1335"/>
    <mergeCell ref="Y1336:Z1337"/>
    <mergeCell ref="Y1338:Z1340"/>
    <mergeCell ref="Y1341:Z1343"/>
    <mergeCell ref="Y1344:Z1346"/>
    <mergeCell ref="Y1347:Z1349"/>
    <mergeCell ref="Y1319:Y1321"/>
    <mergeCell ref="Y1322:Z1324"/>
    <mergeCell ref="Y1325:Z1327"/>
    <mergeCell ref="Y1328:Z1329"/>
    <mergeCell ref="Y1330:Z1331"/>
    <mergeCell ref="Y1332:Z1334"/>
    <mergeCell ref="Y1301:Y1302"/>
    <mergeCell ref="Y1303:Y1304"/>
    <mergeCell ref="Y1307:Y1308"/>
    <mergeCell ref="Y1309:Y1310"/>
    <mergeCell ref="Y1313:Y1314"/>
    <mergeCell ref="Y1315:Y1316"/>
    <mergeCell ref="Y1282:Y1283"/>
    <mergeCell ref="Y1286:Y1287"/>
    <mergeCell ref="Y1288:Y1289"/>
    <mergeCell ref="Y1290:Y1292"/>
    <mergeCell ref="Y1294:Y1295"/>
    <mergeCell ref="Y1297:Y1298"/>
    <mergeCell ref="Y1267:Y1268"/>
    <mergeCell ref="Y1269:Y1271"/>
    <mergeCell ref="Y1274:Y1275"/>
    <mergeCell ref="Y1276:Y1277"/>
    <mergeCell ref="Y1278:Y1279"/>
    <mergeCell ref="Y1280:Y1281"/>
    <mergeCell ref="Y1248:Y1249"/>
    <mergeCell ref="Y1251:Y1252"/>
    <mergeCell ref="Y1254:Y1256"/>
    <mergeCell ref="Y1257:Y1258"/>
    <mergeCell ref="Y1261:Y1262"/>
    <mergeCell ref="Y1263:Y1264"/>
    <mergeCell ref="Y1227:Y1229"/>
    <mergeCell ref="Y1232:Y1233"/>
    <mergeCell ref="Y1234:Y1235"/>
    <mergeCell ref="Y1237:Y1238"/>
    <mergeCell ref="Y1242:Y1243"/>
    <mergeCell ref="Y1245:Y1247"/>
    <mergeCell ref="Y1209:Y1211"/>
    <mergeCell ref="Y1214:Y1215"/>
    <mergeCell ref="Y1216:Y1218"/>
    <mergeCell ref="Y1219:Y1220"/>
    <mergeCell ref="Y1221:Y1223"/>
    <mergeCell ref="Y1224:Y1226"/>
    <mergeCell ref="U1354:V1356"/>
    <mergeCell ref="U1357:V1358"/>
    <mergeCell ref="U1359:V1360"/>
    <mergeCell ref="U1361:V1361"/>
    <mergeCell ref="U1362:V1363"/>
    <mergeCell ref="U1364:V1367"/>
    <mergeCell ref="U1338:V1340"/>
    <mergeCell ref="U1341:V1343"/>
    <mergeCell ref="U1344:V1346"/>
    <mergeCell ref="U1347:V1349"/>
    <mergeCell ref="U1350:V1351"/>
    <mergeCell ref="U1352:V1353"/>
    <mergeCell ref="U1325:V1327"/>
    <mergeCell ref="U1328:V1329"/>
    <mergeCell ref="U1330:V1331"/>
    <mergeCell ref="U1332:V1334"/>
    <mergeCell ref="U1335:V1335"/>
    <mergeCell ref="U1336:V1337"/>
    <mergeCell ref="U1307:U1308"/>
    <mergeCell ref="U1309:U1310"/>
    <mergeCell ref="U1313:U1314"/>
    <mergeCell ref="U1315:U1316"/>
    <mergeCell ref="U1319:U1321"/>
    <mergeCell ref="U1322:V1324"/>
    <mergeCell ref="U1288:U1289"/>
    <mergeCell ref="U1290:U1292"/>
    <mergeCell ref="U1294:U1295"/>
    <mergeCell ref="U1297:U1298"/>
    <mergeCell ref="U1301:U1302"/>
    <mergeCell ref="U1303:U1304"/>
    <mergeCell ref="U1274:U1275"/>
    <mergeCell ref="U1276:U1277"/>
    <mergeCell ref="U1278:U1279"/>
    <mergeCell ref="U1280:U1281"/>
    <mergeCell ref="U1282:U1283"/>
    <mergeCell ref="U1286:U1287"/>
    <mergeCell ref="U1254:U1256"/>
    <mergeCell ref="U1257:U1258"/>
    <mergeCell ref="U1261:U1262"/>
    <mergeCell ref="U1263:U1264"/>
    <mergeCell ref="U1267:U1268"/>
    <mergeCell ref="U1269:U1271"/>
    <mergeCell ref="U1234:U1235"/>
    <mergeCell ref="U1237:U1238"/>
    <mergeCell ref="U1242:U1243"/>
    <mergeCell ref="U1245:U1247"/>
    <mergeCell ref="U1248:U1249"/>
    <mergeCell ref="U1251:U1252"/>
    <mergeCell ref="U1216:U1218"/>
    <mergeCell ref="U1219:U1220"/>
    <mergeCell ref="U1221:U1223"/>
    <mergeCell ref="U1224:U1226"/>
    <mergeCell ref="U1227:U1229"/>
    <mergeCell ref="U1232:U1233"/>
    <mergeCell ref="S1399:Y1399"/>
    <mergeCell ref="J1399:O1399"/>
    <mergeCell ref="R6:S6"/>
    <mergeCell ref="J2:Y2"/>
    <mergeCell ref="K5:K7"/>
    <mergeCell ref="J5:J7"/>
    <mergeCell ref="L5:Q5"/>
    <mergeCell ref="R5:T5"/>
    <mergeCell ref="U1209:U1211"/>
    <mergeCell ref="U1214:U1215"/>
    <mergeCell ref="P6:Q6"/>
    <mergeCell ref="N6:O6"/>
    <mergeCell ref="J3:Y3"/>
    <mergeCell ref="J4:Y4"/>
    <mergeCell ref="T6:T7"/>
    <mergeCell ref="Y5:Y7"/>
    <mergeCell ref="L6:M6"/>
  </mergeCells>
  <printOptions/>
  <pageMargins left="0.15748031496062992" right="0.1968503937007874" top="0.1968503937007874" bottom="0" header="0.11811023622047245" footer="0.11811023622047245"/>
  <pageSetup firstPageNumber="1" useFirstPageNumber="1" fitToHeight="0" fitToWidth="1" horizontalDpi="600" verticalDpi="600" orientation="landscape" paperSize="9" scale="33" r:id="rId1"/>
  <rowBreaks count="1" manualBreakCount="1">
    <brk id="34" min="9" max="26"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Z71"/>
  <sheetViews>
    <sheetView view="pageBreakPreview" zoomScale="85" zoomScaleSheetLayoutView="85" workbookViewId="0" topLeftCell="A1">
      <selection activeCell="I11" sqref="A1:IV16384"/>
    </sheetView>
  </sheetViews>
  <sheetFormatPr defaultColWidth="9.00390625" defaultRowHeight="12.75"/>
  <cols>
    <col min="1" max="1" width="5.00390625" style="22" customWidth="1"/>
    <col min="2" max="2" width="23.00390625" style="33" customWidth="1"/>
    <col min="3" max="8" width="13.875" style="72" customWidth="1"/>
    <col min="9" max="9" width="18.25390625" style="72" customWidth="1"/>
    <col min="10" max="13" width="11.125" style="22" hidden="1" customWidth="1"/>
    <col min="14" max="15" width="70.75390625" style="22" customWidth="1"/>
    <col min="16" max="17" width="13.375" style="22" bestFit="1" customWidth="1"/>
    <col min="18" max="18" width="12.375" style="22" bestFit="1" customWidth="1"/>
    <col min="19" max="19" width="11.125" style="22" bestFit="1" customWidth="1"/>
    <col min="20" max="24" width="13.00390625" style="22" customWidth="1"/>
    <col min="25" max="26" width="13.625" style="22" customWidth="1"/>
    <col min="27" max="16384" width="9.125" style="22" customWidth="1"/>
  </cols>
  <sheetData>
    <row r="1" ht="13.5" customHeight="1">
      <c r="O1" s="23" t="s">
        <v>46</v>
      </c>
    </row>
    <row r="2" spans="2:15" ht="81" customHeight="1">
      <c r="B2" s="212" t="s">
        <v>98</v>
      </c>
      <c r="C2" s="212"/>
      <c r="D2" s="212"/>
      <c r="E2" s="212"/>
      <c r="F2" s="212"/>
      <c r="G2" s="212"/>
      <c r="H2" s="212"/>
      <c r="I2" s="212"/>
      <c r="J2" s="212"/>
      <c r="K2" s="212"/>
      <c r="L2" s="212"/>
      <c r="M2" s="212"/>
      <c r="N2" s="212"/>
      <c r="O2" s="251"/>
    </row>
    <row r="3" spans="1:15" ht="12" thickBot="1">
      <c r="A3" s="252" t="s">
        <v>47</v>
      </c>
      <c r="B3" s="252"/>
      <c r="C3" s="252"/>
      <c r="D3" s="252"/>
      <c r="E3" s="252"/>
      <c r="F3" s="252"/>
      <c r="G3" s="252"/>
      <c r="H3" s="252"/>
      <c r="I3" s="252"/>
      <c r="J3" s="252"/>
      <c r="K3" s="252"/>
      <c r="L3" s="252"/>
      <c r="M3" s="252"/>
      <c r="N3" s="252"/>
      <c r="O3" s="24" t="s">
        <v>48</v>
      </c>
    </row>
    <row r="4" spans="1:15" ht="25.5" customHeight="1" thickBot="1" thickTop="1">
      <c r="A4" s="253" t="s">
        <v>3</v>
      </c>
      <c r="B4" s="253" t="s">
        <v>5</v>
      </c>
      <c r="C4" s="256"/>
      <c r="D4" s="257"/>
      <c r="E4" s="257"/>
      <c r="F4" s="257"/>
      <c r="G4" s="257"/>
      <c r="H4" s="257"/>
      <c r="I4" s="258"/>
      <c r="J4" s="25"/>
      <c r="K4" s="25"/>
      <c r="L4" s="25"/>
      <c r="M4" s="25"/>
      <c r="N4" s="259" t="s">
        <v>100</v>
      </c>
      <c r="O4" s="260"/>
    </row>
    <row r="5" spans="1:15" ht="39" customHeight="1" thickBot="1" thickTop="1">
      <c r="A5" s="254"/>
      <c r="B5" s="254"/>
      <c r="C5" s="256" t="s">
        <v>7</v>
      </c>
      <c r="D5" s="258"/>
      <c r="E5" s="265" t="s">
        <v>8</v>
      </c>
      <c r="F5" s="266"/>
      <c r="G5" s="256" t="s">
        <v>9</v>
      </c>
      <c r="H5" s="258"/>
      <c r="I5" s="266" t="s">
        <v>25</v>
      </c>
      <c r="J5" s="26"/>
      <c r="K5" s="26"/>
      <c r="L5" s="26"/>
      <c r="M5" s="26"/>
      <c r="N5" s="261"/>
      <c r="O5" s="262"/>
    </row>
    <row r="6" spans="1:15" ht="84" customHeight="1" thickBot="1" thickTop="1">
      <c r="A6" s="255"/>
      <c r="B6" s="255"/>
      <c r="C6" s="44" t="s">
        <v>91</v>
      </c>
      <c r="D6" s="45" t="s">
        <v>101</v>
      </c>
      <c r="E6" s="44" t="s">
        <v>91</v>
      </c>
      <c r="F6" s="45" t="s">
        <v>101</v>
      </c>
      <c r="G6" s="44" t="s">
        <v>90</v>
      </c>
      <c r="H6" s="45" t="s">
        <v>99</v>
      </c>
      <c r="I6" s="266"/>
      <c r="J6" s="26"/>
      <c r="K6" s="26"/>
      <c r="L6" s="26"/>
      <c r="M6" s="26"/>
      <c r="N6" s="263"/>
      <c r="O6" s="264"/>
    </row>
    <row r="7" spans="1:15" ht="12.75" thickBot="1" thickTop="1">
      <c r="A7" s="79">
        <v>1</v>
      </c>
      <c r="B7" s="79">
        <v>2</v>
      </c>
      <c r="C7" s="79">
        <v>3</v>
      </c>
      <c r="D7" s="79">
        <v>4</v>
      </c>
      <c r="E7" s="79">
        <v>5</v>
      </c>
      <c r="F7" s="80">
        <v>6</v>
      </c>
      <c r="G7" s="80">
        <v>7</v>
      </c>
      <c r="H7" s="80">
        <v>8</v>
      </c>
      <c r="I7" s="80">
        <v>9</v>
      </c>
      <c r="J7" s="27"/>
      <c r="K7" s="27"/>
      <c r="L7" s="27"/>
      <c r="M7" s="27"/>
      <c r="N7" s="269">
        <v>10</v>
      </c>
      <c r="O7" s="270"/>
    </row>
    <row r="8" spans="1:24" ht="13.5" thickTop="1">
      <c r="A8" s="46" t="s">
        <v>1</v>
      </c>
      <c r="B8" s="47" t="s">
        <v>10</v>
      </c>
      <c r="C8" s="9">
        <f>C10+C23+C40+C65</f>
        <v>0</v>
      </c>
      <c r="D8" s="9">
        <f aca="true" t="shared" si="0" ref="D8:I8">D10+D23+D40+D65</f>
        <v>0</v>
      </c>
      <c r="E8" s="9">
        <f t="shared" si="0"/>
        <v>293429841.3</v>
      </c>
      <c r="F8" s="9">
        <f t="shared" si="0"/>
        <v>64470545.99999999</v>
      </c>
      <c r="G8" s="9">
        <f t="shared" si="0"/>
        <v>293429841.3</v>
      </c>
      <c r="H8" s="9">
        <f t="shared" si="0"/>
        <v>64470545.99999999</v>
      </c>
      <c r="I8" s="9">
        <f t="shared" si="0"/>
        <v>65861911.2</v>
      </c>
      <c r="J8" s="48"/>
      <c r="K8" s="48"/>
      <c r="L8" s="48"/>
      <c r="M8" s="48"/>
      <c r="N8" s="271"/>
      <c r="O8" s="272"/>
      <c r="P8" s="28">
        <f>'Форма 3 ФЦП '!L9</f>
        <v>200922547.89999998</v>
      </c>
      <c r="Q8" s="28">
        <f>'Форма 3 ФЦП '!M9</f>
        <v>11672484.300000003</v>
      </c>
      <c r="R8" s="28">
        <f>'Форма 3 ФЦП '!N9+'Форма 3а ФЦП '!C8</f>
        <v>2314487.4999999995</v>
      </c>
      <c r="S8" s="28">
        <f>D8+'Форма 3 ФЦП '!O9</f>
        <v>13486.3</v>
      </c>
      <c r="T8" s="28">
        <f>'Форма 3 ФЦП '!P9+'Форма 3а ФЦП '!E8</f>
        <v>315360641.3</v>
      </c>
      <c r="U8" s="28">
        <f>F8+'Форма 3 ФЦП '!Q9</f>
        <v>65724575.99999999</v>
      </c>
      <c r="V8" s="28">
        <f>G8+'Форма 3 ФЦП '!R9</f>
        <v>518597676.7</v>
      </c>
      <c r="W8" s="28">
        <f>H8+'Форма 3 ФЦП '!S9</f>
        <v>77410546.6</v>
      </c>
      <c r="X8" s="28">
        <f>I8+'Форма 3 ФЦП '!T9</f>
        <v>74738726.80000001</v>
      </c>
    </row>
    <row r="9" spans="1:20" ht="12.75">
      <c r="A9" s="46"/>
      <c r="B9" s="49" t="s">
        <v>102</v>
      </c>
      <c r="C9" s="8"/>
      <c r="D9" s="8"/>
      <c r="E9" s="8"/>
      <c r="F9" s="8"/>
      <c r="G9" s="8"/>
      <c r="H9" s="18"/>
      <c r="I9" s="18"/>
      <c r="J9" s="36"/>
      <c r="K9" s="36"/>
      <c r="L9" s="36"/>
      <c r="M9" s="36"/>
      <c r="N9" s="271"/>
      <c r="O9" s="272"/>
      <c r="T9" s="28"/>
    </row>
    <row r="10" spans="1:21" s="29" customFormat="1" ht="54">
      <c r="A10" s="50"/>
      <c r="B10" s="51" t="str">
        <f>'Форма 3 ФЦП '!K17</f>
        <v>Направление (подпрограмма) "Железнодорожный транспорт"</v>
      </c>
      <c r="C10" s="73">
        <f>C11+C12+C13+C14+C15+C16+C17+C18+C19+C20+C21+C22</f>
        <v>0</v>
      </c>
      <c r="D10" s="73">
        <f aca="true" t="shared" si="1" ref="D10:I10">D11+D12+D13+D14+D15+D16+D17+D18+D19+D20+D21+D22</f>
        <v>0</v>
      </c>
      <c r="E10" s="73">
        <f t="shared" si="1"/>
        <v>212524700</v>
      </c>
      <c r="F10" s="73">
        <f t="shared" si="1"/>
        <v>56935738.699999996</v>
      </c>
      <c r="G10" s="73">
        <f t="shared" si="1"/>
        <v>212524700</v>
      </c>
      <c r="H10" s="73">
        <f t="shared" si="1"/>
        <v>56935738.699999996</v>
      </c>
      <c r="I10" s="73">
        <f t="shared" si="1"/>
        <v>58175686.900000006</v>
      </c>
      <c r="J10" s="52"/>
      <c r="K10" s="52"/>
      <c r="L10" s="52"/>
      <c r="M10" s="52"/>
      <c r="N10" s="53"/>
      <c r="O10" s="54"/>
      <c r="S10" s="32">
        <f>S8-8616781.9</f>
        <v>-8603295.6</v>
      </c>
      <c r="T10" s="32"/>
      <c r="U10" s="32">
        <f>U8-510558239.2</f>
        <v>-444833663.2</v>
      </c>
    </row>
    <row r="11" spans="1:21" s="29" customFormat="1" ht="108.75" customHeight="1">
      <c r="A11" s="21" t="s">
        <v>49</v>
      </c>
      <c r="B11" s="10" t="s">
        <v>21</v>
      </c>
      <c r="C11" s="8">
        <v>0</v>
      </c>
      <c r="D11" s="8">
        <v>0</v>
      </c>
      <c r="E11" s="8">
        <v>11152300</v>
      </c>
      <c r="F11" s="8">
        <v>1649359.3</v>
      </c>
      <c r="G11" s="8">
        <f aca="true" t="shared" si="2" ref="G11:H22">E11</f>
        <v>11152300</v>
      </c>
      <c r="H11" s="18">
        <f t="shared" si="2"/>
        <v>1649359.3</v>
      </c>
      <c r="I11" s="18">
        <v>549366.7</v>
      </c>
      <c r="J11" s="279" t="s">
        <v>1373</v>
      </c>
      <c r="K11" s="272"/>
      <c r="L11" s="52"/>
      <c r="M11" s="52"/>
      <c r="N11" s="237" t="s">
        <v>1373</v>
      </c>
      <c r="O11" s="280"/>
      <c r="S11" s="32"/>
      <c r="T11" s="32"/>
      <c r="U11" s="32"/>
    </row>
    <row r="12" spans="1:21" s="29" customFormat="1" ht="38.25">
      <c r="A12" s="171" t="s">
        <v>52</v>
      </c>
      <c r="B12" s="10" t="s">
        <v>31</v>
      </c>
      <c r="C12" s="8">
        <v>0</v>
      </c>
      <c r="D12" s="8">
        <v>0</v>
      </c>
      <c r="E12" s="8">
        <v>0</v>
      </c>
      <c r="F12" s="8">
        <v>102136.9</v>
      </c>
      <c r="G12" s="8">
        <f t="shared" si="2"/>
        <v>0</v>
      </c>
      <c r="H12" s="18">
        <f t="shared" si="2"/>
        <v>102136.9</v>
      </c>
      <c r="I12" s="18">
        <v>29824.5</v>
      </c>
      <c r="J12" s="271" t="s">
        <v>1374</v>
      </c>
      <c r="K12" s="272"/>
      <c r="L12" s="52"/>
      <c r="M12" s="52"/>
      <c r="N12" s="281" t="s">
        <v>1374</v>
      </c>
      <c r="O12" s="280"/>
      <c r="S12" s="32"/>
      <c r="T12" s="32"/>
      <c r="U12" s="32"/>
    </row>
    <row r="13" spans="1:21" s="29" customFormat="1" ht="25.5">
      <c r="A13" s="21" t="s">
        <v>58</v>
      </c>
      <c r="B13" s="10" t="s">
        <v>30</v>
      </c>
      <c r="C13" s="8">
        <v>0</v>
      </c>
      <c r="D13" s="8">
        <v>0</v>
      </c>
      <c r="E13" s="8">
        <v>1876800</v>
      </c>
      <c r="F13" s="8">
        <v>490021.8</v>
      </c>
      <c r="G13" s="8">
        <f t="shared" si="2"/>
        <v>1876800</v>
      </c>
      <c r="H13" s="18">
        <f t="shared" si="2"/>
        <v>490021.8</v>
      </c>
      <c r="I13" s="18">
        <v>227688.1</v>
      </c>
      <c r="J13" s="271" t="s">
        <v>1375</v>
      </c>
      <c r="K13" s="272"/>
      <c r="L13" s="52"/>
      <c r="M13" s="52"/>
      <c r="N13" s="281" t="s">
        <v>1375</v>
      </c>
      <c r="O13" s="280"/>
      <c r="S13" s="32"/>
      <c r="T13" s="32"/>
      <c r="U13" s="32"/>
    </row>
    <row r="14" spans="1:21" s="29" customFormat="1" ht="51">
      <c r="A14" s="171" t="s">
        <v>60</v>
      </c>
      <c r="B14" s="10" t="s">
        <v>22</v>
      </c>
      <c r="C14" s="8">
        <v>0</v>
      </c>
      <c r="D14" s="8">
        <v>0</v>
      </c>
      <c r="E14" s="8">
        <v>4595000</v>
      </c>
      <c r="F14" s="8">
        <v>107537.4</v>
      </c>
      <c r="G14" s="8">
        <f t="shared" si="2"/>
        <v>4595000</v>
      </c>
      <c r="H14" s="18">
        <f t="shared" si="2"/>
        <v>107537.4</v>
      </c>
      <c r="I14" s="18">
        <v>219619.2</v>
      </c>
      <c r="J14" s="271" t="s">
        <v>1376</v>
      </c>
      <c r="K14" s="272"/>
      <c r="L14" s="52"/>
      <c r="M14" s="52"/>
      <c r="N14" s="281" t="s">
        <v>1376</v>
      </c>
      <c r="O14" s="280"/>
      <c r="S14" s="32"/>
      <c r="T14" s="32"/>
      <c r="U14" s="32"/>
    </row>
    <row r="15" spans="1:21" s="29" customFormat="1" ht="132.75" customHeight="1">
      <c r="A15" s="21" t="s">
        <v>62</v>
      </c>
      <c r="B15" s="10" t="s">
        <v>23</v>
      </c>
      <c r="C15" s="8">
        <v>0</v>
      </c>
      <c r="D15" s="8">
        <v>0</v>
      </c>
      <c r="E15" s="8">
        <v>12268800</v>
      </c>
      <c r="F15" s="8">
        <v>795159.4</v>
      </c>
      <c r="G15" s="8">
        <f t="shared" si="2"/>
        <v>12268800</v>
      </c>
      <c r="H15" s="18">
        <f t="shared" si="2"/>
        <v>795159.4</v>
      </c>
      <c r="I15" s="18">
        <v>132224.9</v>
      </c>
      <c r="J15" s="279" t="s">
        <v>1377</v>
      </c>
      <c r="K15" s="272"/>
      <c r="L15" s="52"/>
      <c r="M15" s="52"/>
      <c r="N15" s="237" t="s">
        <v>1377</v>
      </c>
      <c r="O15" s="280"/>
      <c r="S15" s="32"/>
      <c r="T15" s="32"/>
      <c r="U15" s="32"/>
    </row>
    <row r="16" spans="1:21" s="29" customFormat="1" ht="63.75">
      <c r="A16" s="171" t="s">
        <v>64</v>
      </c>
      <c r="B16" s="10" t="s">
        <v>1378</v>
      </c>
      <c r="C16" s="8">
        <v>0</v>
      </c>
      <c r="D16" s="8">
        <v>0</v>
      </c>
      <c r="E16" s="8">
        <v>8520400</v>
      </c>
      <c r="F16" s="8"/>
      <c r="G16" s="8">
        <f t="shared" si="2"/>
        <v>8520400</v>
      </c>
      <c r="H16" s="8">
        <v>0</v>
      </c>
      <c r="I16" s="8">
        <v>0</v>
      </c>
      <c r="J16" s="271"/>
      <c r="K16" s="272"/>
      <c r="L16" s="52"/>
      <c r="M16" s="52"/>
      <c r="N16" s="281"/>
      <c r="O16" s="280"/>
      <c r="S16" s="32"/>
      <c r="T16" s="32"/>
      <c r="U16" s="32"/>
    </row>
    <row r="17" spans="1:21" s="29" customFormat="1" ht="67.5" customHeight="1">
      <c r="A17" s="21" t="s">
        <v>65</v>
      </c>
      <c r="B17" s="10" t="s">
        <v>32</v>
      </c>
      <c r="C17" s="8">
        <v>0</v>
      </c>
      <c r="D17" s="8">
        <v>0</v>
      </c>
      <c r="E17" s="8">
        <v>23516600</v>
      </c>
      <c r="F17" s="8">
        <v>1063840.7</v>
      </c>
      <c r="G17" s="8">
        <f t="shared" si="2"/>
        <v>23516600</v>
      </c>
      <c r="H17" s="18">
        <f t="shared" si="2"/>
        <v>1063840.7</v>
      </c>
      <c r="I17" s="18">
        <v>216951.3</v>
      </c>
      <c r="J17" s="279" t="s">
        <v>1379</v>
      </c>
      <c r="K17" s="272"/>
      <c r="L17" s="52"/>
      <c r="M17" s="52"/>
      <c r="N17" s="237" t="s">
        <v>1379</v>
      </c>
      <c r="O17" s="280"/>
      <c r="S17" s="32"/>
      <c r="T17" s="32"/>
      <c r="U17" s="32"/>
    </row>
    <row r="18" spans="1:21" s="29" customFormat="1" ht="25.5">
      <c r="A18" s="171" t="s">
        <v>66</v>
      </c>
      <c r="B18" s="10" t="s">
        <v>1380</v>
      </c>
      <c r="C18" s="8">
        <v>0</v>
      </c>
      <c r="D18" s="8">
        <v>0</v>
      </c>
      <c r="E18" s="8">
        <v>12772200</v>
      </c>
      <c r="F18" s="8">
        <v>6757655</v>
      </c>
      <c r="G18" s="8">
        <f t="shared" si="2"/>
        <v>12772200</v>
      </c>
      <c r="H18" s="18">
        <f t="shared" si="2"/>
        <v>6757655</v>
      </c>
      <c r="I18" s="18">
        <f>H18</f>
        <v>6757655</v>
      </c>
      <c r="J18" s="271" t="s">
        <v>1381</v>
      </c>
      <c r="K18" s="272"/>
      <c r="L18" s="52"/>
      <c r="M18" s="52"/>
      <c r="N18" s="281" t="s">
        <v>1381</v>
      </c>
      <c r="O18" s="280"/>
      <c r="S18" s="32"/>
      <c r="T18" s="32"/>
      <c r="U18" s="32"/>
    </row>
    <row r="19" spans="1:21" s="29" customFormat="1" ht="38.25">
      <c r="A19" s="21" t="s">
        <v>67</v>
      </c>
      <c r="B19" s="10" t="s">
        <v>33</v>
      </c>
      <c r="C19" s="8">
        <v>0</v>
      </c>
      <c r="D19" s="8">
        <v>0</v>
      </c>
      <c r="E19" s="8">
        <v>22607900</v>
      </c>
      <c r="F19" s="8">
        <v>4544416.3</v>
      </c>
      <c r="G19" s="8">
        <f t="shared" si="2"/>
        <v>22607900</v>
      </c>
      <c r="H19" s="18">
        <f t="shared" si="2"/>
        <v>4544416.3</v>
      </c>
      <c r="I19" s="18">
        <v>5513645.6</v>
      </c>
      <c r="J19" s="271" t="s">
        <v>1382</v>
      </c>
      <c r="K19" s="272"/>
      <c r="L19" s="52"/>
      <c r="M19" s="52"/>
      <c r="N19" s="281" t="s">
        <v>1382</v>
      </c>
      <c r="O19" s="280"/>
      <c r="S19" s="32"/>
      <c r="T19" s="32"/>
      <c r="U19" s="32"/>
    </row>
    <row r="20" spans="1:21" s="29" customFormat="1" ht="25.5">
      <c r="A20" s="171" t="s">
        <v>68</v>
      </c>
      <c r="B20" s="10" t="s">
        <v>34</v>
      </c>
      <c r="C20" s="8">
        <v>0</v>
      </c>
      <c r="D20" s="8">
        <v>0</v>
      </c>
      <c r="E20" s="8">
        <v>90721700</v>
      </c>
      <c r="F20" s="8">
        <v>12490227.7</v>
      </c>
      <c r="G20" s="8">
        <f t="shared" si="2"/>
        <v>90721700</v>
      </c>
      <c r="H20" s="18">
        <f t="shared" si="2"/>
        <v>12490227.7</v>
      </c>
      <c r="I20" s="18">
        <v>18015383.3</v>
      </c>
      <c r="J20" s="271" t="s">
        <v>1383</v>
      </c>
      <c r="K20" s="272"/>
      <c r="L20" s="52"/>
      <c r="M20" s="52"/>
      <c r="N20" s="281" t="s">
        <v>1383</v>
      </c>
      <c r="O20" s="280"/>
      <c r="S20" s="32"/>
      <c r="T20" s="32"/>
      <c r="U20" s="32"/>
    </row>
    <row r="21" spans="1:21" s="29" customFormat="1" ht="25.5">
      <c r="A21" s="21" t="s">
        <v>69</v>
      </c>
      <c r="B21" s="10" t="s">
        <v>53</v>
      </c>
      <c r="C21" s="8">
        <v>0</v>
      </c>
      <c r="D21" s="8">
        <v>0</v>
      </c>
      <c r="E21" s="8">
        <v>23195000</v>
      </c>
      <c r="F21" s="8">
        <v>26537389.3</v>
      </c>
      <c r="G21" s="8">
        <f t="shared" si="2"/>
        <v>23195000</v>
      </c>
      <c r="H21" s="18">
        <f t="shared" si="2"/>
        <v>26537389.3</v>
      </c>
      <c r="I21" s="18">
        <v>26507351.6</v>
      </c>
      <c r="J21" s="271" t="s">
        <v>1384</v>
      </c>
      <c r="K21" s="272"/>
      <c r="L21" s="52"/>
      <c r="M21" s="52"/>
      <c r="N21" s="281" t="s">
        <v>1384</v>
      </c>
      <c r="O21" s="280"/>
      <c r="S21" s="32"/>
      <c r="T21" s="32"/>
      <c r="U21" s="32"/>
    </row>
    <row r="22" spans="1:21" s="29" customFormat="1" ht="87" customHeight="1">
      <c r="A22" s="171" t="s">
        <v>71</v>
      </c>
      <c r="B22" s="10" t="s">
        <v>35</v>
      </c>
      <c r="C22" s="8">
        <v>0</v>
      </c>
      <c r="D22" s="8">
        <v>0</v>
      </c>
      <c r="E22" s="8">
        <v>1298000</v>
      </c>
      <c r="F22" s="8">
        <v>2397994.9</v>
      </c>
      <c r="G22" s="8">
        <f t="shared" si="2"/>
        <v>1298000</v>
      </c>
      <c r="H22" s="18">
        <f t="shared" si="2"/>
        <v>2397994.9</v>
      </c>
      <c r="I22" s="18">
        <v>5976.7</v>
      </c>
      <c r="J22" s="279" t="s">
        <v>1385</v>
      </c>
      <c r="K22" s="272"/>
      <c r="L22" s="52"/>
      <c r="M22" s="52"/>
      <c r="N22" s="237" t="s">
        <v>1385</v>
      </c>
      <c r="O22" s="280"/>
      <c r="S22" s="32"/>
      <c r="T22" s="32"/>
      <c r="U22" s="32"/>
    </row>
    <row r="23" spans="1:15" ht="42.75" customHeight="1">
      <c r="A23" s="50"/>
      <c r="B23" s="51" t="str">
        <f>'Форма 3 ФЦП '!K1138</f>
        <v>Направление (подпограмма) "Гражданская авиация и аэронавигационное обслуживание"</v>
      </c>
      <c r="C23" s="73">
        <f>SUM(C24:C38)</f>
        <v>0</v>
      </c>
      <c r="D23" s="73">
        <f aca="true" t="shared" si="3" ref="D23:I23">SUM(D24:D38)</f>
        <v>0</v>
      </c>
      <c r="E23" s="73">
        <f>SUM(E24:E38)</f>
        <v>13574041.299999999</v>
      </c>
      <c r="F23" s="73">
        <f t="shared" si="3"/>
        <v>6225930.3</v>
      </c>
      <c r="G23" s="73">
        <f t="shared" si="3"/>
        <v>13574041.299999999</v>
      </c>
      <c r="H23" s="73">
        <f t="shared" si="3"/>
        <v>6225930.3</v>
      </c>
      <c r="I23" s="73">
        <f t="shared" si="3"/>
        <v>6296239.3</v>
      </c>
      <c r="J23" s="52"/>
      <c r="K23" s="52"/>
      <c r="L23" s="52"/>
      <c r="M23" s="52"/>
      <c r="N23" s="53"/>
      <c r="O23" s="54"/>
    </row>
    <row r="24" spans="1:15" ht="89.25">
      <c r="A24" s="21" t="s">
        <v>49</v>
      </c>
      <c r="B24" s="10" t="s">
        <v>56</v>
      </c>
      <c r="C24" s="8">
        <v>0</v>
      </c>
      <c r="D24" s="8">
        <v>0</v>
      </c>
      <c r="E24" s="8">
        <v>0</v>
      </c>
      <c r="F24" s="8"/>
      <c r="G24" s="8">
        <f>C24+E24</f>
        <v>0</v>
      </c>
      <c r="H24" s="18">
        <f>D24+F24</f>
        <v>0</v>
      </c>
      <c r="I24" s="36">
        <f aca="true" t="shared" si="4" ref="I24:I38">J24+K24+L24+M24</f>
        <v>0</v>
      </c>
      <c r="J24" s="37"/>
      <c r="K24" s="37"/>
      <c r="L24" s="37"/>
      <c r="M24" s="37"/>
      <c r="N24" s="237" t="s">
        <v>81</v>
      </c>
      <c r="O24" s="248"/>
    </row>
    <row r="25" spans="1:15" ht="63.75">
      <c r="A25" s="21" t="s">
        <v>54</v>
      </c>
      <c r="B25" s="10" t="s">
        <v>57</v>
      </c>
      <c r="C25" s="8">
        <v>0</v>
      </c>
      <c r="D25" s="8">
        <v>0</v>
      </c>
      <c r="E25" s="8">
        <v>0</v>
      </c>
      <c r="F25" s="8"/>
      <c r="G25" s="8">
        <f aca="true" t="shared" si="5" ref="G25:H38">C25+E25</f>
        <v>0</v>
      </c>
      <c r="H25" s="18">
        <f t="shared" si="5"/>
        <v>0</v>
      </c>
      <c r="I25" s="36">
        <f t="shared" si="4"/>
        <v>0</v>
      </c>
      <c r="J25" s="37"/>
      <c r="K25" s="37"/>
      <c r="L25" s="37"/>
      <c r="M25" s="37"/>
      <c r="N25" s="237" t="s">
        <v>81</v>
      </c>
      <c r="O25" s="248"/>
    </row>
    <row r="26" spans="1:15" ht="114.75">
      <c r="A26" s="21" t="s">
        <v>58</v>
      </c>
      <c r="B26" s="10" t="s">
        <v>59</v>
      </c>
      <c r="C26" s="8">
        <v>0</v>
      </c>
      <c r="D26" s="8">
        <v>0</v>
      </c>
      <c r="E26" s="8">
        <v>0</v>
      </c>
      <c r="F26" s="8">
        <v>0</v>
      </c>
      <c r="G26" s="8">
        <f t="shared" si="5"/>
        <v>0</v>
      </c>
      <c r="H26" s="18">
        <f t="shared" si="5"/>
        <v>0</v>
      </c>
      <c r="I26" s="36">
        <f t="shared" si="4"/>
        <v>0</v>
      </c>
      <c r="J26" s="37"/>
      <c r="K26" s="37"/>
      <c r="L26" s="20"/>
      <c r="M26" s="20">
        <v>0</v>
      </c>
      <c r="N26" s="237" t="s">
        <v>1386</v>
      </c>
      <c r="O26" s="248"/>
    </row>
    <row r="27" spans="1:15" ht="207.75" customHeight="1">
      <c r="A27" s="21" t="s">
        <v>60</v>
      </c>
      <c r="B27" s="10" t="s">
        <v>61</v>
      </c>
      <c r="C27" s="8">
        <v>0</v>
      </c>
      <c r="D27" s="8">
        <v>0</v>
      </c>
      <c r="E27" s="8">
        <v>4630600</v>
      </c>
      <c r="F27" s="8">
        <v>4630600</v>
      </c>
      <c r="G27" s="8">
        <f>C27+E27</f>
        <v>4630600</v>
      </c>
      <c r="H27" s="18">
        <f t="shared" si="5"/>
        <v>4630600</v>
      </c>
      <c r="I27" s="36">
        <f t="shared" si="4"/>
        <v>4630600</v>
      </c>
      <c r="J27" s="37"/>
      <c r="K27" s="37"/>
      <c r="L27" s="20"/>
      <c r="M27" s="20">
        <v>4630600</v>
      </c>
      <c r="N27" s="237" t="s">
        <v>1387</v>
      </c>
      <c r="O27" s="248"/>
    </row>
    <row r="28" spans="1:15" ht="63.75">
      <c r="A28" s="21" t="s">
        <v>62</v>
      </c>
      <c r="B28" s="10" t="s">
        <v>63</v>
      </c>
      <c r="C28" s="8">
        <v>0</v>
      </c>
      <c r="D28" s="8">
        <v>0</v>
      </c>
      <c r="E28" s="8">
        <v>904327.6</v>
      </c>
      <c r="F28" s="8">
        <v>904327.6</v>
      </c>
      <c r="G28" s="8">
        <f t="shared" si="5"/>
        <v>904327.6</v>
      </c>
      <c r="H28" s="18">
        <f t="shared" si="5"/>
        <v>904327.6</v>
      </c>
      <c r="I28" s="36">
        <f t="shared" si="4"/>
        <v>895866.6</v>
      </c>
      <c r="J28" s="37"/>
      <c r="K28" s="37"/>
      <c r="L28" s="20"/>
      <c r="M28" s="8">
        <v>895866.6</v>
      </c>
      <c r="N28" s="237" t="s">
        <v>1388</v>
      </c>
      <c r="O28" s="248"/>
    </row>
    <row r="29" spans="1:15" ht="76.5">
      <c r="A29" s="21" t="s">
        <v>64</v>
      </c>
      <c r="B29" s="10" t="s">
        <v>1413</v>
      </c>
      <c r="C29" s="8">
        <v>0</v>
      </c>
      <c r="D29" s="8">
        <v>0</v>
      </c>
      <c r="E29" s="8">
        <v>0</v>
      </c>
      <c r="F29" s="8"/>
      <c r="G29" s="8">
        <f t="shared" si="5"/>
        <v>0</v>
      </c>
      <c r="H29" s="18">
        <f t="shared" si="5"/>
        <v>0</v>
      </c>
      <c r="I29" s="36">
        <f t="shared" si="4"/>
        <v>0</v>
      </c>
      <c r="J29" s="37"/>
      <c r="K29" s="37"/>
      <c r="L29" s="20"/>
      <c r="M29" s="20"/>
      <c r="N29" s="237" t="s">
        <v>1389</v>
      </c>
      <c r="O29" s="248"/>
    </row>
    <row r="30" spans="1:15" ht="89.25">
      <c r="A30" s="172" t="s">
        <v>65</v>
      </c>
      <c r="B30" s="10" t="s">
        <v>70</v>
      </c>
      <c r="C30" s="8">
        <v>0</v>
      </c>
      <c r="D30" s="8">
        <v>0</v>
      </c>
      <c r="E30" s="8">
        <v>581357</v>
      </c>
      <c r="F30" s="8">
        <v>7988</v>
      </c>
      <c r="G30" s="8">
        <f t="shared" si="5"/>
        <v>581357</v>
      </c>
      <c r="H30" s="18">
        <f t="shared" si="5"/>
        <v>7988</v>
      </c>
      <c r="I30" s="36">
        <f t="shared" si="4"/>
        <v>3121</v>
      </c>
      <c r="J30" s="37"/>
      <c r="K30" s="37"/>
      <c r="L30" s="20"/>
      <c r="M30" s="20">
        <v>3121</v>
      </c>
      <c r="N30" s="237" t="s">
        <v>1390</v>
      </c>
      <c r="O30" s="248"/>
    </row>
    <row r="31" spans="1:15" ht="89.25">
      <c r="A31" s="21" t="s">
        <v>66</v>
      </c>
      <c r="B31" s="10" t="s">
        <v>1414</v>
      </c>
      <c r="C31" s="8">
        <v>0</v>
      </c>
      <c r="D31" s="8">
        <v>0</v>
      </c>
      <c r="E31" s="8">
        <v>299100</v>
      </c>
      <c r="F31" s="8">
        <v>7875</v>
      </c>
      <c r="G31" s="8">
        <f t="shared" si="5"/>
        <v>299100</v>
      </c>
      <c r="H31" s="18">
        <f t="shared" si="5"/>
        <v>7875</v>
      </c>
      <c r="I31" s="36">
        <f t="shared" si="4"/>
        <v>0</v>
      </c>
      <c r="J31" s="37"/>
      <c r="K31" s="37"/>
      <c r="L31" s="20"/>
      <c r="M31" s="20"/>
      <c r="N31" s="237" t="s">
        <v>1391</v>
      </c>
      <c r="O31" s="248"/>
    </row>
    <row r="32" spans="1:15" ht="12.75" customHeight="1">
      <c r="A32" s="239" t="s">
        <v>67</v>
      </c>
      <c r="B32" s="241" t="s">
        <v>1415</v>
      </c>
      <c r="C32" s="282">
        <v>0</v>
      </c>
      <c r="D32" s="282">
        <v>0</v>
      </c>
      <c r="E32" s="284">
        <v>5468198</v>
      </c>
      <c r="F32" s="284">
        <v>462049</v>
      </c>
      <c r="G32" s="284">
        <f t="shared" si="5"/>
        <v>5468198</v>
      </c>
      <c r="H32" s="286">
        <f t="shared" si="5"/>
        <v>462049</v>
      </c>
      <c r="I32" s="286">
        <f t="shared" si="4"/>
        <v>90581</v>
      </c>
      <c r="J32" s="288"/>
      <c r="K32" s="288"/>
      <c r="L32" s="290"/>
      <c r="M32" s="290">
        <v>90581</v>
      </c>
      <c r="N32" s="219" t="s">
        <v>1392</v>
      </c>
      <c r="O32" s="220"/>
    </row>
    <row r="33" spans="1:15" ht="12.75" customHeight="1">
      <c r="A33" s="240"/>
      <c r="B33" s="242"/>
      <c r="C33" s="283"/>
      <c r="D33" s="283"/>
      <c r="E33" s="285"/>
      <c r="F33" s="285"/>
      <c r="G33" s="285"/>
      <c r="H33" s="287"/>
      <c r="I33" s="287"/>
      <c r="J33" s="289"/>
      <c r="K33" s="289"/>
      <c r="L33" s="291"/>
      <c r="M33" s="291"/>
      <c r="N33" s="223"/>
      <c r="O33" s="224"/>
    </row>
    <row r="34" spans="1:15" ht="51">
      <c r="A34" s="21" t="s">
        <v>68</v>
      </c>
      <c r="B34" s="10" t="s">
        <v>74</v>
      </c>
      <c r="C34" s="8">
        <v>0</v>
      </c>
      <c r="D34" s="8">
        <v>0</v>
      </c>
      <c r="E34" s="8">
        <v>58415.7</v>
      </c>
      <c r="F34" s="8">
        <v>58415.7</v>
      </c>
      <c r="G34" s="8">
        <f t="shared" si="5"/>
        <v>58415.7</v>
      </c>
      <c r="H34" s="18">
        <f t="shared" si="5"/>
        <v>58415.7</v>
      </c>
      <c r="I34" s="36">
        <f t="shared" si="4"/>
        <v>58415.7</v>
      </c>
      <c r="J34" s="37"/>
      <c r="K34" s="37"/>
      <c r="L34" s="20"/>
      <c r="M34" s="20">
        <v>58415.7</v>
      </c>
      <c r="N34" s="237" t="s">
        <v>1393</v>
      </c>
      <c r="O34" s="248"/>
    </row>
    <row r="35" spans="1:15" ht="63.75">
      <c r="A35" s="21" t="s">
        <v>69</v>
      </c>
      <c r="B35" s="10" t="s">
        <v>1416</v>
      </c>
      <c r="C35" s="8">
        <v>0</v>
      </c>
      <c r="D35" s="8">
        <v>0</v>
      </c>
      <c r="E35" s="8">
        <v>267544</v>
      </c>
      <c r="F35" s="8">
        <v>1717</v>
      </c>
      <c r="G35" s="8">
        <f t="shared" si="5"/>
        <v>267544</v>
      </c>
      <c r="H35" s="18">
        <f t="shared" si="5"/>
        <v>1717</v>
      </c>
      <c r="I35" s="36">
        <f t="shared" si="4"/>
        <v>15711</v>
      </c>
      <c r="J35" s="37"/>
      <c r="K35" s="37"/>
      <c r="L35" s="20"/>
      <c r="M35" s="20">
        <v>15711</v>
      </c>
      <c r="N35" s="237" t="s">
        <v>1394</v>
      </c>
      <c r="O35" s="248"/>
    </row>
    <row r="36" spans="1:15" ht="89.25">
      <c r="A36" s="21" t="s">
        <v>71</v>
      </c>
      <c r="B36" s="10" t="s">
        <v>1395</v>
      </c>
      <c r="C36" s="8">
        <v>0</v>
      </c>
      <c r="D36" s="8">
        <v>0</v>
      </c>
      <c r="E36" s="8">
        <v>1352584</v>
      </c>
      <c r="F36" s="8">
        <v>152958</v>
      </c>
      <c r="G36" s="8">
        <f t="shared" si="5"/>
        <v>1352584</v>
      </c>
      <c r="H36" s="18">
        <f t="shared" si="5"/>
        <v>152958</v>
      </c>
      <c r="I36" s="36">
        <f t="shared" si="4"/>
        <v>601944</v>
      </c>
      <c r="J36" s="37"/>
      <c r="K36" s="37"/>
      <c r="L36" s="20"/>
      <c r="M36" s="20">
        <v>601944</v>
      </c>
      <c r="N36" s="237" t="s">
        <v>1417</v>
      </c>
      <c r="O36" s="238"/>
    </row>
    <row r="37" spans="1:15" ht="51">
      <c r="A37" s="21" t="s">
        <v>72</v>
      </c>
      <c r="B37" s="10" t="s">
        <v>1418</v>
      </c>
      <c r="C37" s="8">
        <v>0</v>
      </c>
      <c r="D37" s="8">
        <v>0</v>
      </c>
      <c r="E37" s="8">
        <v>0</v>
      </c>
      <c r="F37" s="8"/>
      <c r="G37" s="8">
        <f t="shared" si="5"/>
        <v>0</v>
      </c>
      <c r="H37" s="18">
        <f t="shared" si="5"/>
        <v>0</v>
      </c>
      <c r="I37" s="36">
        <f t="shared" si="4"/>
        <v>0</v>
      </c>
      <c r="J37" s="37"/>
      <c r="K37" s="37"/>
      <c r="L37" s="37"/>
      <c r="M37" s="37"/>
      <c r="N37" s="237" t="s">
        <v>1396</v>
      </c>
      <c r="O37" s="248"/>
    </row>
    <row r="38" spans="1:15" ht="51">
      <c r="A38" s="21" t="s">
        <v>73</v>
      </c>
      <c r="B38" s="10" t="s">
        <v>75</v>
      </c>
      <c r="C38" s="8">
        <v>0</v>
      </c>
      <c r="D38" s="8">
        <v>0</v>
      </c>
      <c r="E38" s="8">
        <v>11915</v>
      </c>
      <c r="F38" s="8"/>
      <c r="G38" s="8">
        <f t="shared" si="5"/>
        <v>11915</v>
      </c>
      <c r="H38" s="18">
        <f t="shared" si="5"/>
        <v>0</v>
      </c>
      <c r="I38" s="36">
        <f t="shared" si="4"/>
        <v>0</v>
      </c>
      <c r="J38" s="20"/>
      <c r="K38" s="20"/>
      <c r="L38" s="20"/>
      <c r="M38" s="20">
        <v>0</v>
      </c>
      <c r="N38" s="237" t="s">
        <v>1397</v>
      </c>
      <c r="O38" s="238"/>
    </row>
    <row r="39" spans="1:15" ht="54">
      <c r="A39" s="21"/>
      <c r="B39" s="51" t="str">
        <f>'Форма 3 ФЦП '!K1201</f>
        <v>Направление (подпрограмма) "Морской и речной транспорт"</v>
      </c>
      <c r="C39" s="8"/>
      <c r="D39" s="8"/>
      <c r="E39" s="8"/>
      <c r="F39" s="8"/>
      <c r="G39" s="8"/>
      <c r="H39" s="18"/>
      <c r="I39" s="18"/>
      <c r="J39" s="173"/>
      <c r="K39" s="173"/>
      <c r="L39" s="173"/>
      <c r="M39" s="173"/>
      <c r="N39" s="56"/>
      <c r="O39" s="174"/>
    </row>
    <row r="40" spans="1:15" ht="12.75">
      <c r="A40" s="46" t="s">
        <v>1</v>
      </c>
      <c r="B40" s="47" t="s">
        <v>10</v>
      </c>
      <c r="C40" s="9">
        <f>SUM(C42:C64)</f>
        <v>0</v>
      </c>
      <c r="D40" s="9">
        <f aca="true" t="shared" si="6" ref="D40:I40">SUM(D42:D64)</f>
        <v>0</v>
      </c>
      <c r="E40" s="9">
        <f t="shared" si="6"/>
        <v>65186100</v>
      </c>
      <c r="F40" s="9">
        <f t="shared" si="6"/>
        <v>1308877</v>
      </c>
      <c r="G40" s="9">
        <f t="shared" si="6"/>
        <v>65186100</v>
      </c>
      <c r="H40" s="9">
        <f t="shared" si="6"/>
        <v>1308877</v>
      </c>
      <c r="I40" s="9">
        <f t="shared" si="6"/>
        <v>1389985</v>
      </c>
      <c r="J40" s="175"/>
      <c r="K40" s="175"/>
      <c r="L40" s="175"/>
      <c r="M40" s="175"/>
      <c r="N40" s="292"/>
      <c r="O40" s="293"/>
    </row>
    <row r="41" spans="1:15" ht="12.75">
      <c r="A41" s="46"/>
      <c r="B41" s="49" t="s">
        <v>102</v>
      </c>
      <c r="C41" s="8"/>
      <c r="D41" s="8"/>
      <c r="E41" s="8"/>
      <c r="F41" s="8"/>
      <c r="G41" s="8"/>
      <c r="H41" s="18"/>
      <c r="I41" s="18"/>
      <c r="J41" s="173"/>
      <c r="K41" s="173"/>
      <c r="L41" s="173"/>
      <c r="M41" s="173"/>
      <c r="N41" s="245"/>
      <c r="O41" s="275"/>
    </row>
    <row r="42" spans="1:16" ht="25.5" customHeight="1">
      <c r="A42" s="176" t="s">
        <v>49</v>
      </c>
      <c r="B42" s="49" t="s">
        <v>1398</v>
      </c>
      <c r="C42" s="177">
        <v>0</v>
      </c>
      <c r="D42" s="177">
        <v>0</v>
      </c>
      <c r="E42" s="178">
        <v>5000000</v>
      </c>
      <c r="F42" s="178">
        <v>1200000</v>
      </c>
      <c r="G42" s="178">
        <f>C42+E42</f>
        <v>5000000</v>
      </c>
      <c r="H42" s="178">
        <f>D42+F42</f>
        <v>1200000</v>
      </c>
      <c r="I42" s="178">
        <v>1200000</v>
      </c>
      <c r="J42" s="179"/>
      <c r="K42" s="180"/>
      <c r="L42" s="20"/>
      <c r="M42" s="20"/>
      <c r="N42" s="219" t="s">
        <v>1400</v>
      </c>
      <c r="O42" s="294"/>
      <c r="P42" s="7"/>
    </row>
    <row r="43" spans="1:16" ht="25.5" customHeight="1">
      <c r="A43" s="109"/>
      <c r="B43" s="75"/>
      <c r="C43" s="181"/>
      <c r="D43" s="181"/>
      <c r="E43" s="77"/>
      <c r="F43" s="77"/>
      <c r="G43" s="78"/>
      <c r="H43" s="77"/>
      <c r="I43" s="77"/>
      <c r="J43" s="182"/>
      <c r="K43" s="131"/>
      <c r="L43" s="20"/>
      <c r="M43" s="20"/>
      <c r="N43" s="221" t="s">
        <v>1401</v>
      </c>
      <c r="O43" s="276"/>
      <c r="P43" s="7"/>
    </row>
    <row r="44" spans="1:16" ht="21" customHeight="1">
      <c r="A44" s="109"/>
      <c r="B44" s="75"/>
      <c r="C44" s="181"/>
      <c r="D44" s="181" t="s">
        <v>1399</v>
      </c>
      <c r="E44" s="77"/>
      <c r="F44" s="77"/>
      <c r="G44" s="78"/>
      <c r="H44" s="77"/>
      <c r="I44" s="77"/>
      <c r="J44" s="182" t="s">
        <v>1400</v>
      </c>
      <c r="K44" s="140"/>
      <c r="L44" s="20"/>
      <c r="M44" s="20"/>
      <c r="N44" s="221" t="s">
        <v>1402</v>
      </c>
      <c r="O44" s="276"/>
      <c r="P44" s="7"/>
    </row>
    <row r="45" spans="1:16" ht="43.5" customHeight="1">
      <c r="A45" s="109"/>
      <c r="B45" s="47"/>
      <c r="C45" s="181"/>
      <c r="D45" s="181"/>
      <c r="E45" s="183"/>
      <c r="F45" s="183"/>
      <c r="G45" s="78"/>
      <c r="H45" s="77"/>
      <c r="I45" s="77"/>
      <c r="J45" s="182" t="s">
        <v>1401</v>
      </c>
      <c r="K45" s="140"/>
      <c r="L45" s="20"/>
      <c r="M45" s="20"/>
      <c r="N45" s="223" t="s">
        <v>1403</v>
      </c>
      <c r="O45" s="277"/>
      <c r="P45" s="7"/>
    </row>
    <row r="46" spans="1:15" ht="19.5" customHeight="1">
      <c r="A46" s="109"/>
      <c r="B46" s="47"/>
      <c r="C46" s="181"/>
      <c r="D46" s="181"/>
      <c r="E46" s="183"/>
      <c r="F46" s="183"/>
      <c r="G46" s="78"/>
      <c r="H46" s="77"/>
      <c r="I46" s="77"/>
      <c r="J46" s="182" t="s">
        <v>1402</v>
      </c>
      <c r="K46" s="140"/>
      <c r="L46" s="20"/>
      <c r="M46" s="20"/>
      <c r="N46" s="237"/>
      <c r="O46" s="278"/>
    </row>
    <row r="47" spans="1:15" ht="51">
      <c r="A47" s="74" t="s">
        <v>54</v>
      </c>
      <c r="B47" s="10" t="s">
        <v>76</v>
      </c>
      <c r="C47" s="8"/>
      <c r="D47" s="8"/>
      <c r="E47" s="8"/>
      <c r="F47" s="8"/>
      <c r="G47" s="8"/>
      <c r="H47" s="18"/>
      <c r="I47" s="8"/>
      <c r="J47" s="245"/>
      <c r="K47" s="246"/>
      <c r="L47" s="20"/>
      <c r="M47" s="20"/>
      <c r="N47" s="250"/>
      <c r="O47" s="250"/>
    </row>
    <row r="48" spans="1:15" ht="89.25">
      <c r="A48" s="17"/>
      <c r="B48" s="49" t="s">
        <v>36</v>
      </c>
      <c r="C48" s="8">
        <v>0</v>
      </c>
      <c r="D48" s="8">
        <v>0</v>
      </c>
      <c r="E48" s="8">
        <v>8825000</v>
      </c>
      <c r="F48" s="8">
        <v>0</v>
      </c>
      <c r="G48" s="8">
        <v>8825000</v>
      </c>
      <c r="H48" s="8">
        <v>0</v>
      </c>
      <c r="I48" s="8">
        <v>0</v>
      </c>
      <c r="J48" s="245"/>
      <c r="K48" s="246"/>
      <c r="L48" s="20"/>
      <c r="M48" s="20"/>
      <c r="N48" s="250"/>
      <c r="O48" s="250"/>
    </row>
    <row r="49" spans="1:15" ht="89.25">
      <c r="A49" s="17"/>
      <c r="B49" s="49" t="s">
        <v>37</v>
      </c>
      <c r="C49" s="8">
        <v>0</v>
      </c>
      <c r="D49" s="8">
        <v>0</v>
      </c>
      <c r="E49" s="8">
        <v>3473000</v>
      </c>
      <c r="F49" s="8">
        <v>0</v>
      </c>
      <c r="G49" s="8">
        <v>3473000</v>
      </c>
      <c r="H49" s="8">
        <v>0</v>
      </c>
      <c r="I49" s="8">
        <v>0</v>
      </c>
      <c r="J49" s="237" t="s">
        <v>1404</v>
      </c>
      <c r="K49" s="238"/>
      <c r="L49" s="20"/>
      <c r="M49" s="20"/>
      <c r="N49" s="225" t="s">
        <v>1404</v>
      </c>
      <c r="O49" s="225"/>
    </row>
    <row r="50" spans="1:15" ht="63.75">
      <c r="A50" s="17" t="s">
        <v>58</v>
      </c>
      <c r="B50" s="10" t="s">
        <v>38</v>
      </c>
      <c r="C50" s="8">
        <v>0</v>
      </c>
      <c r="D50" s="8">
        <v>0</v>
      </c>
      <c r="E50" s="8">
        <v>4650000</v>
      </c>
      <c r="F50" s="8">
        <v>0</v>
      </c>
      <c r="G50" s="8">
        <v>4650000</v>
      </c>
      <c r="H50" s="8">
        <v>0</v>
      </c>
      <c r="I50" s="8">
        <v>0</v>
      </c>
      <c r="J50" s="237" t="s">
        <v>1405</v>
      </c>
      <c r="K50" s="238"/>
      <c r="L50" s="20"/>
      <c r="M50" s="20"/>
      <c r="N50" s="225" t="s">
        <v>1405</v>
      </c>
      <c r="O50" s="225"/>
    </row>
    <row r="51" spans="1:15" ht="63.75">
      <c r="A51" s="17" t="s">
        <v>60</v>
      </c>
      <c r="B51" s="10" t="s">
        <v>26</v>
      </c>
      <c r="C51" s="8">
        <v>0</v>
      </c>
      <c r="D51" s="8">
        <v>0</v>
      </c>
      <c r="E51" s="8">
        <v>1373300</v>
      </c>
      <c r="F51" s="8">
        <v>0</v>
      </c>
      <c r="G51" s="8">
        <v>1373300</v>
      </c>
      <c r="H51" s="8">
        <v>0</v>
      </c>
      <c r="I51" s="8">
        <v>0</v>
      </c>
      <c r="J51" s="237" t="s">
        <v>1406</v>
      </c>
      <c r="K51" s="238"/>
      <c r="L51" s="20"/>
      <c r="M51" s="20"/>
      <c r="N51" s="225" t="s">
        <v>1406</v>
      </c>
      <c r="O51" s="225"/>
    </row>
    <row r="52" spans="1:15" ht="89.25">
      <c r="A52" s="17" t="s">
        <v>62</v>
      </c>
      <c r="B52" s="10" t="s">
        <v>39</v>
      </c>
      <c r="C52" s="8">
        <v>0</v>
      </c>
      <c r="D52" s="8">
        <v>0</v>
      </c>
      <c r="E52" s="8">
        <v>4600000</v>
      </c>
      <c r="F52" s="8">
        <v>0</v>
      </c>
      <c r="G52" s="8">
        <v>4600000</v>
      </c>
      <c r="H52" s="8">
        <v>0</v>
      </c>
      <c r="I52" s="8">
        <v>0</v>
      </c>
      <c r="J52" s="245"/>
      <c r="K52" s="246"/>
      <c r="L52" s="20"/>
      <c r="M52" s="20"/>
      <c r="N52" s="247"/>
      <c r="O52" s="247"/>
    </row>
    <row r="53" spans="1:15" ht="76.5" customHeight="1">
      <c r="A53" s="17" t="s">
        <v>64</v>
      </c>
      <c r="B53" s="10" t="s">
        <v>40</v>
      </c>
      <c r="C53" s="8">
        <v>0</v>
      </c>
      <c r="D53" s="8">
        <v>0</v>
      </c>
      <c r="E53" s="8">
        <v>300000</v>
      </c>
      <c r="F53" s="8">
        <v>0</v>
      </c>
      <c r="G53" s="8">
        <v>300000</v>
      </c>
      <c r="H53" s="8">
        <v>0</v>
      </c>
      <c r="I53" s="8">
        <v>0</v>
      </c>
      <c r="J53" s="245"/>
      <c r="K53" s="246"/>
      <c r="L53" s="20"/>
      <c r="M53" s="20"/>
      <c r="N53" s="247"/>
      <c r="O53" s="247"/>
    </row>
    <row r="54" spans="1:15" ht="89.25">
      <c r="A54" s="17" t="s">
        <v>65</v>
      </c>
      <c r="B54" s="10" t="s">
        <v>77</v>
      </c>
      <c r="C54" s="8">
        <v>0</v>
      </c>
      <c r="D54" s="8">
        <v>0</v>
      </c>
      <c r="E54" s="8">
        <v>19734700</v>
      </c>
      <c r="F54" s="8">
        <v>0</v>
      </c>
      <c r="G54" s="8">
        <v>19734700</v>
      </c>
      <c r="H54" s="8">
        <v>0</v>
      </c>
      <c r="I54" s="8">
        <v>0</v>
      </c>
      <c r="J54" s="245"/>
      <c r="K54" s="246"/>
      <c r="L54" s="20"/>
      <c r="M54" s="20"/>
      <c r="N54" s="247"/>
      <c r="O54" s="247"/>
    </row>
    <row r="55" spans="1:15" ht="51">
      <c r="A55" s="74" t="s">
        <v>66</v>
      </c>
      <c r="B55" s="10" t="s">
        <v>41</v>
      </c>
      <c r="C55" s="8"/>
      <c r="D55" s="8"/>
      <c r="E55" s="8"/>
      <c r="F55" s="8"/>
      <c r="G55" s="8">
        <v>0</v>
      </c>
      <c r="H55" s="8">
        <f>D55+F55</f>
        <v>0</v>
      </c>
      <c r="I55" s="8"/>
      <c r="J55" s="245"/>
      <c r="K55" s="246"/>
      <c r="L55" s="20"/>
      <c r="M55" s="20"/>
      <c r="N55" s="247"/>
      <c r="O55" s="247"/>
    </row>
    <row r="56" spans="1:15" ht="63.75">
      <c r="A56" s="17"/>
      <c r="B56" s="49" t="s">
        <v>78</v>
      </c>
      <c r="C56" s="8">
        <v>0</v>
      </c>
      <c r="D56" s="8">
        <v>0</v>
      </c>
      <c r="E56" s="8">
        <v>2053100</v>
      </c>
      <c r="F56" s="8">
        <v>108877</v>
      </c>
      <c r="G56" s="8">
        <v>2053100</v>
      </c>
      <c r="H56" s="8">
        <v>108877</v>
      </c>
      <c r="I56" s="8">
        <v>189985</v>
      </c>
      <c r="J56" s="237" t="s">
        <v>80</v>
      </c>
      <c r="K56" s="238"/>
      <c r="L56" s="20"/>
      <c r="M56" s="20"/>
      <c r="N56" s="225" t="s">
        <v>80</v>
      </c>
      <c r="O56" s="225"/>
    </row>
    <row r="57" spans="1:15" ht="63.75" customHeight="1">
      <c r="A57" s="17" t="s">
        <v>67</v>
      </c>
      <c r="B57" s="10" t="s">
        <v>42</v>
      </c>
      <c r="C57" s="8"/>
      <c r="D57" s="8"/>
      <c r="E57" s="8"/>
      <c r="F57" s="8"/>
      <c r="G57" s="8">
        <v>0</v>
      </c>
      <c r="H57" s="8">
        <f>D57+F57</f>
        <v>0</v>
      </c>
      <c r="I57" s="8"/>
      <c r="J57" s="245"/>
      <c r="K57" s="246"/>
      <c r="L57" s="20"/>
      <c r="M57" s="20"/>
      <c r="N57" s="247"/>
      <c r="O57" s="247"/>
    </row>
    <row r="58" spans="1:15" ht="76.5">
      <c r="A58" s="17"/>
      <c r="B58" s="49" t="s">
        <v>43</v>
      </c>
      <c r="C58" s="8">
        <v>0</v>
      </c>
      <c r="D58" s="8">
        <v>0</v>
      </c>
      <c r="E58" s="8">
        <v>1000000</v>
      </c>
      <c r="F58" s="8">
        <v>0</v>
      </c>
      <c r="G58" s="8">
        <v>1000000</v>
      </c>
      <c r="H58" s="8">
        <v>0</v>
      </c>
      <c r="I58" s="8">
        <v>0</v>
      </c>
      <c r="J58" s="245"/>
      <c r="K58" s="246"/>
      <c r="L58" s="20"/>
      <c r="M58" s="20"/>
      <c r="N58" s="247"/>
      <c r="O58" s="247"/>
    </row>
    <row r="59" spans="1:15" ht="63.75">
      <c r="A59" s="74" t="s">
        <v>68</v>
      </c>
      <c r="B59" s="10" t="s">
        <v>1407</v>
      </c>
      <c r="C59" s="8"/>
      <c r="D59" s="8"/>
      <c r="E59" s="8"/>
      <c r="F59" s="8"/>
      <c r="G59" s="8"/>
      <c r="H59" s="8"/>
      <c r="I59" s="8"/>
      <c r="J59" s="237" t="s">
        <v>55</v>
      </c>
      <c r="K59" s="238"/>
      <c r="L59" s="20"/>
      <c r="M59" s="20"/>
      <c r="N59" s="225" t="s">
        <v>55</v>
      </c>
      <c r="O59" s="225"/>
    </row>
    <row r="60" spans="1:15" ht="51">
      <c r="A60" s="17"/>
      <c r="B60" s="49" t="s">
        <v>1408</v>
      </c>
      <c r="C60" s="8">
        <v>0</v>
      </c>
      <c r="D60" s="8">
        <v>0</v>
      </c>
      <c r="E60" s="8">
        <v>6500000</v>
      </c>
      <c r="F60" s="8">
        <v>0</v>
      </c>
      <c r="G60" s="8">
        <v>6500000</v>
      </c>
      <c r="H60" s="8">
        <v>0</v>
      </c>
      <c r="I60" s="8">
        <v>0</v>
      </c>
      <c r="J60" s="42"/>
      <c r="K60" s="43"/>
      <c r="L60" s="20"/>
      <c r="M60" s="20"/>
      <c r="N60" s="225"/>
      <c r="O60" s="225"/>
    </row>
    <row r="61" spans="1:15" ht="38.25">
      <c r="A61" s="17" t="s">
        <v>69</v>
      </c>
      <c r="B61" s="10" t="s">
        <v>44</v>
      </c>
      <c r="C61" s="8">
        <v>0</v>
      </c>
      <c r="D61" s="8">
        <v>0</v>
      </c>
      <c r="E61" s="8">
        <v>5278500</v>
      </c>
      <c r="F61" s="8">
        <v>0</v>
      </c>
      <c r="G61" s="8">
        <v>5278500</v>
      </c>
      <c r="H61" s="8">
        <v>0</v>
      </c>
      <c r="I61" s="8">
        <v>0</v>
      </c>
      <c r="J61" s="245"/>
      <c r="K61" s="246"/>
      <c r="L61" s="20"/>
      <c r="M61" s="20"/>
      <c r="N61" s="247"/>
      <c r="O61" s="247"/>
    </row>
    <row r="62" spans="1:15" ht="63.75">
      <c r="A62" s="17" t="s">
        <v>71</v>
      </c>
      <c r="B62" s="10" t="s">
        <v>79</v>
      </c>
      <c r="C62" s="8">
        <v>0</v>
      </c>
      <c r="D62" s="8">
        <v>0</v>
      </c>
      <c r="E62" s="8">
        <v>514900</v>
      </c>
      <c r="F62" s="8">
        <v>0</v>
      </c>
      <c r="G62" s="8">
        <v>514900</v>
      </c>
      <c r="H62" s="8">
        <v>0</v>
      </c>
      <c r="I62" s="8">
        <v>0</v>
      </c>
      <c r="J62" s="237" t="s">
        <v>1409</v>
      </c>
      <c r="K62" s="238"/>
      <c r="L62" s="20"/>
      <c r="M62" s="20"/>
      <c r="N62" s="225" t="s">
        <v>1409</v>
      </c>
      <c r="O62" s="225"/>
    </row>
    <row r="63" spans="1:15" ht="89.25">
      <c r="A63" s="17" t="s">
        <v>72</v>
      </c>
      <c r="B63" s="10" t="s">
        <v>45</v>
      </c>
      <c r="C63" s="8">
        <v>0</v>
      </c>
      <c r="D63" s="8">
        <v>0</v>
      </c>
      <c r="E63" s="8">
        <v>1500000</v>
      </c>
      <c r="F63" s="8">
        <v>0</v>
      </c>
      <c r="G63" s="8">
        <v>1500000</v>
      </c>
      <c r="H63" s="8">
        <v>0</v>
      </c>
      <c r="I63" s="8">
        <v>0</v>
      </c>
      <c r="J63" s="237" t="s">
        <v>1410</v>
      </c>
      <c r="K63" s="238"/>
      <c r="L63" s="20"/>
      <c r="M63" s="20"/>
      <c r="N63" s="225" t="s">
        <v>1410</v>
      </c>
      <c r="O63" s="225"/>
    </row>
    <row r="64" spans="1:15" ht="65.25" customHeight="1">
      <c r="A64" s="17" t="s">
        <v>73</v>
      </c>
      <c r="B64" s="10" t="s">
        <v>27</v>
      </c>
      <c r="C64" s="8">
        <v>0</v>
      </c>
      <c r="D64" s="8">
        <v>0</v>
      </c>
      <c r="E64" s="8">
        <v>383600</v>
      </c>
      <c r="F64" s="8">
        <v>0</v>
      </c>
      <c r="G64" s="8">
        <v>383600</v>
      </c>
      <c r="H64" s="8">
        <v>0</v>
      </c>
      <c r="I64" s="8">
        <v>0</v>
      </c>
      <c r="J64" s="237" t="s">
        <v>1411</v>
      </c>
      <c r="K64" s="238"/>
      <c r="L64" s="20"/>
      <c r="M64" s="20"/>
      <c r="N64" s="225" t="s">
        <v>1411</v>
      </c>
      <c r="O64" s="225"/>
    </row>
    <row r="65" spans="1:26" ht="51">
      <c r="A65" s="46" t="s">
        <v>1</v>
      </c>
      <c r="B65" s="47" t="str">
        <f>'Форма 3 ФЦП '!K1377</f>
        <v>Направление (подпрограмма) "Комплексное развитие транспортных узлов"</v>
      </c>
      <c r="C65" s="9">
        <f>C67</f>
        <v>0</v>
      </c>
      <c r="D65" s="9">
        <f aca="true" t="shared" si="7" ref="D65:I65">D67</f>
        <v>0</v>
      </c>
      <c r="E65" s="9">
        <f t="shared" si="7"/>
        <v>2145000</v>
      </c>
      <c r="F65" s="9">
        <f t="shared" si="7"/>
        <v>0</v>
      </c>
      <c r="G65" s="9">
        <f t="shared" si="7"/>
        <v>2145000</v>
      </c>
      <c r="H65" s="9">
        <f t="shared" si="7"/>
        <v>0</v>
      </c>
      <c r="I65" s="9">
        <f t="shared" si="7"/>
        <v>0</v>
      </c>
      <c r="J65" s="9" t="e">
        <f>SUM(J67:J67)+#REF!+#REF!+#REF!+#REF!</f>
        <v>#REF!</v>
      </c>
      <c r="K65" s="9" t="e">
        <f>SUM(K67:K67)+#REF!+#REF!+#REF!+#REF!</f>
        <v>#REF!</v>
      </c>
      <c r="L65" s="9" t="e">
        <f>SUM(L67:L67)+#REF!+#REF!+#REF!+#REF!</f>
        <v>#REF!</v>
      </c>
      <c r="M65" s="9" t="e">
        <f>SUM(M67:M67)+#REF!+#REF!+#REF!+#REF!</f>
        <v>#REF!</v>
      </c>
      <c r="N65" s="250"/>
      <c r="O65" s="250"/>
      <c r="P65" s="184"/>
      <c r="Q65" s="184"/>
      <c r="R65" s="184"/>
      <c r="S65" s="184"/>
      <c r="T65" s="184"/>
      <c r="U65" s="28"/>
      <c r="V65" s="28"/>
      <c r="W65" s="28"/>
      <c r="X65" s="28"/>
      <c r="Y65" s="28"/>
      <c r="Z65" s="28"/>
    </row>
    <row r="66" spans="1:15" ht="12.75">
      <c r="A66" s="46"/>
      <c r="B66" s="49" t="s">
        <v>102</v>
      </c>
      <c r="C66" s="9"/>
      <c r="D66" s="9"/>
      <c r="E66" s="9"/>
      <c r="F66" s="9"/>
      <c r="G66" s="9"/>
      <c r="H66" s="9"/>
      <c r="I66" s="9"/>
      <c r="J66" s="48"/>
      <c r="K66" s="48"/>
      <c r="L66" s="48"/>
      <c r="M66" s="48"/>
      <c r="N66" s="249"/>
      <c r="O66" s="249"/>
    </row>
    <row r="67" spans="1:16" ht="89.25" customHeight="1">
      <c r="A67" s="21"/>
      <c r="B67" s="10" t="s">
        <v>1412</v>
      </c>
      <c r="C67" s="55">
        <v>0</v>
      </c>
      <c r="D67" s="55">
        <v>0</v>
      </c>
      <c r="E67" s="8">
        <v>2145000</v>
      </c>
      <c r="F67" s="55">
        <v>0</v>
      </c>
      <c r="G67" s="8">
        <f>C67+E67</f>
        <v>2145000</v>
      </c>
      <c r="H67" s="18">
        <f>D67+F67</f>
        <v>0</v>
      </c>
      <c r="I67" s="36">
        <v>0</v>
      </c>
      <c r="J67" s="37"/>
      <c r="K67" s="37"/>
      <c r="L67" s="37"/>
      <c r="M67" s="37"/>
      <c r="N67" s="237"/>
      <c r="O67" s="248"/>
      <c r="P67" s="185"/>
    </row>
    <row r="68" spans="1:15" ht="20.25" customHeight="1">
      <c r="A68" s="267" t="s">
        <v>50</v>
      </c>
      <c r="B68" s="267"/>
      <c r="C68" s="267"/>
      <c r="D68" s="267"/>
      <c r="E68" s="267"/>
      <c r="F68" s="267"/>
      <c r="G68" s="273" t="s">
        <v>51</v>
      </c>
      <c r="H68" s="273"/>
      <c r="I68" s="273"/>
      <c r="J68" s="273"/>
      <c r="K68" s="273"/>
      <c r="L68" s="273"/>
      <c r="M68" s="273"/>
      <c r="N68" s="273"/>
      <c r="O68" s="273"/>
    </row>
    <row r="69" spans="1:15" ht="30" customHeight="1">
      <c r="A69" s="268"/>
      <c r="B69" s="268"/>
      <c r="C69" s="268"/>
      <c r="D69" s="268"/>
      <c r="E69" s="268"/>
      <c r="F69" s="268"/>
      <c r="G69" s="274"/>
      <c r="H69" s="274"/>
      <c r="I69" s="274"/>
      <c r="J69" s="274"/>
      <c r="K69" s="274"/>
      <c r="L69" s="274"/>
      <c r="M69" s="274"/>
      <c r="N69" s="274"/>
      <c r="O69" s="274"/>
    </row>
    <row r="70" ht="5.25" customHeight="1" hidden="1"/>
    <row r="71" spans="1:15" ht="76.5" customHeight="1">
      <c r="A71" s="186"/>
      <c r="B71" s="187"/>
      <c r="C71" s="188"/>
      <c r="D71" s="188"/>
      <c r="E71" s="188"/>
      <c r="F71" s="188"/>
      <c r="G71" s="188"/>
      <c r="H71" s="188"/>
      <c r="I71" s="188"/>
      <c r="J71" s="186"/>
      <c r="K71" s="186"/>
      <c r="L71" s="186"/>
      <c r="M71" s="186"/>
      <c r="N71" s="186"/>
      <c r="O71" s="186"/>
    </row>
  </sheetData>
  <sheetProtection/>
  <mergeCells count="111">
    <mergeCell ref="N64:O64"/>
    <mergeCell ref="N47:O47"/>
    <mergeCell ref="N61:O61"/>
    <mergeCell ref="N42:O42"/>
    <mergeCell ref="N48:O48"/>
    <mergeCell ref="J59:K59"/>
    <mergeCell ref="J61:K61"/>
    <mergeCell ref="J62:K62"/>
    <mergeCell ref="J63:K63"/>
    <mergeCell ref="J64:K64"/>
    <mergeCell ref="N63:O63"/>
    <mergeCell ref="M32:M33"/>
    <mergeCell ref="N32:O33"/>
    <mergeCell ref="N36:O36"/>
    <mergeCell ref="N37:O37"/>
    <mergeCell ref="N38:O38"/>
    <mergeCell ref="N40:O40"/>
    <mergeCell ref="G32:G33"/>
    <mergeCell ref="H32:H33"/>
    <mergeCell ref="I32:I33"/>
    <mergeCell ref="J32:J33"/>
    <mergeCell ref="K32:K33"/>
    <mergeCell ref="L32:L33"/>
    <mergeCell ref="A32:A33"/>
    <mergeCell ref="B32:B33"/>
    <mergeCell ref="C32:C33"/>
    <mergeCell ref="D32:D33"/>
    <mergeCell ref="E32:E33"/>
    <mergeCell ref="F32:F33"/>
    <mergeCell ref="N17:O17"/>
    <mergeCell ref="N18:O18"/>
    <mergeCell ref="N19:O19"/>
    <mergeCell ref="N20:O20"/>
    <mergeCell ref="N21:O21"/>
    <mergeCell ref="N22:O22"/>
    <mergeCell ref="N11:O11"/>
    <mergeCell ref="N12:O12"/>
    <mergeCell ref="N13:O13"/>
    <mergeCell ref="N14:O14"/>
    <mergeCell ref="N15:O15"/>
    <mergeCell ref="N16:O16"/>
    <mergeCell ref="J17:K17"/>
    <mergeCell ref="J18:K18"/>
    <mergeCell ref="J19:K19"/>
    <mergeCell ref="J20:K20"/>
    <mergeCell ref="J21:K21"/>
    <mergeCell ref="J22:K22"/>
    <mergeCell ref="J11:K11"/>
    <mergeCell ref="J12:K12"/>
    <mergeCell ref="J13:K13"/>
    <mergeCell ref="J14:K14"/>
    <mergeCell ref="J15:K15"/>
    <mergeCell ref="J16:K16"/>
    <mergeCell ref="N41:O41"/>
    <mergeCell ref="N44:O44"/>
    <mergeCell ref="N45:O45"/>
    <mergeCell ref="N46:O46"/>
    <mergeCell ref="N51:O51"/>
    <mergeCell ref="N43:O43"/>
    <mergeCell ref="A68:F69"/>
    <mergeCell ref="N7:O7"/>
    <mergeCell ref="N8:O8"/>
    <mergeCell ref="N9:O9"/>
    <mergeCell ref="N52:O52"/>
    <mergeCell ref="G68:O69"/>
    <mergeCell ref="N25:O25"/>
    <mergeCell ref="N26:O26"/>
    <mergeCell ref="N24:O24"/>
    <mergeCell ref="N27:O27"/>
    <mergeCell ref="B2:O2"/>
    <mergeCell ref="A3:N3"/>
    <mergeCell ref="A4:A6"/>
    <mergeCell ref="B4:B6"/>
    <mergeCell ref="C4:I4"/>
    <mergeCell ref="N4:O6"/>
    <mergeCell ref="C5:D5"/>
    <mergeCell ref="E5:F5"/>
    <mergeCell ref="G5:H5"/>
    <mergeCell ref="I5:I6"/>
    <mergeCell ref="N28:O28"/>
    <mergeCell ref="N29:O29"/>
    <mergeCell ref="N58:O58"/>
    <mergeCell ref="N30:O30"/>
    <mergeCell ref="N31:O31"/>
    <mergeCell ref="N34:O34"/>
    <mergeCell ref="N35:O35"/>
    <mergeCell ref="N49:O49"/>
    <mergeCell ref="N50:O50"/>
    <mergeCell ref="N53:O53"/>
    <mergeCell ref="N54:O54"/>
    <mergeCell ref="N55:O55"/>
    <mergeCell ref="N57:O57"/>
    <mergeCell ref="N56:O56"/>
    <mergeCell ref="N67:O67"/>
    <mergeCell ref="N66:O66"/>
    <mergeCell ref="N65:O65"/>
    <mergeCell ref="N59:O59"/>
    <mergeCell ref="N60:O60"/>
    <mergeCell ref="N62:O62"/>
    <mergeCell ref="J47:K47"/>
    <mergeCell ref="J48:K48"/>
    <mergeCell ref="J49:K49"/>
    <mergeCell ref="J50:K50"/>
    <mergeCell ref="J51:K51"/>
    <mergeCell ref="J52:K52"/>
    <mergeCell ref="J53:K53"/>
    <mergeCell ref="J54:K54"/>
    <mergeCell ref="J55:K55"/>
    <mergeCell ref="J56:K56"/>
    <mergeCell ref="J57:K57"/>
    <mergeCell ref="J58:K58"/>
  </mergeCells>
  <printOptions/>
  <pageMargins left="0.31496062992125984" right="0.11811023622047245" top="0.35433070866141736" bottom="0.35433070866141736" header="0.31496062992125984" footer="0.31496062992125984"/>
  <pageSetup fitToHeight="0" fitToWidth="1" horizontalDpi="600" verticalDpi="600" orientation="landscape" paperSize="9" scale="53" r:id="rId1"/>
  <headerFooter>
    <oddHeader>&amp;C31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Минэкономразвития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Корнеев</dc:creator>
  <cp:keywords/>
  <dc:description/>
  <cp:lastModifiedBy>Александр Николаевич Титов</cp:lastModifiedBy>
  <cp:lastPrinted>2018-04-25T15:08:34Z</cp:lastPrinted>
  <dcterms:created xsi:type="dcterms:W3CDTF">2008-09-17T10:53:36Z</dcterms:created>
  <dcterms:modified xsi:type="dcterms:W3CDTF">2018-04-26T13:30:43Z</dcterms:modified>
  <cp:category/>
  <cp:version/>
  <cp:contentType/>
  <cp:contentStatus/>
</cp:coreProperties>
</file>