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86" windowWidth="16155" windowHeight="9765" activeTab="0"/>
  </bookViews>
  <sheets>
    <sheet name="Ф.4 1 кв. 2010 г." sheetId="1" r:id="rId1"/>
  </sheets>
  <definedNames>
    <definedName name="_xlnm.Print_Titles" localSheetId="0">'Ф.4 1 кв. 2010 г.'!$5:$10</definedName>
    <definedName name="_xlnm.Print_Area" localSheetId="0">'Ф.4 1 кв. 2010 г.'!$A$1:$L$922</definedName>
  </definedNames>
  <calcPr fullCalcOnLoad="1"/>
</workbook>
</file>

<file path=xl/sharedStrings.xml><?xml version="1.0" encoding="utf-8"?>
<sst xmlns="http://schemas.openxmlformats.org/spreadsheetml/2006/main" count="1191" uniqueCount="419">
  <si>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</si>
  <si>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</si>
  <si>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</si>
  <si>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Период выполнения НИОКР</t>
  </si>
  <si>
    <t>Дата проведения конкурса</t>
  </si>
  <si>
    <t>Созданные в рамках контракта охраняемые результаты интеллектуальной деятельности (объекты интеллектуальной собственности)</t>
  </si>
  <si>
    <t>Сведения о закреплении прав и использовании объекта интеллектуальной собственности</t>
  </si>
  <si>
    <t xml:space="preserve"> федеральный бюджет</t>
  </si>
  <si>
    <t>федеральный бюджет</t>
  </si>
  <si>
    <t>внебюджетные источники</t>
  </si>
  <si>
    <t xml:space="preserve"> бюджеты субъектов РФ</t>
  </si>
  <si>
    <t>1.</t>
  </si>
  <si>
    <t>2.</t>
  </si>
  <si>
    <t>3.</t>
  </si>
  <si>
    <t>На весь период реализации мероприятия по источникам</t>
  </si>
  <si>
    <t xml:space="preserve">всего по программе </t>
  </si>
  <si>
    <t>всего по мероприятию</t>
  </si>
  <si>
    <t>Создание перспективных технических средств и технологий для формирования полигонов движения тяжеловесных поездов</t>
  </si>
  <si>
    <t>всего по подпрограмме</t>
  </si>
  <si>
    <t>Объем финансирования НИОКР по подпрограмме "Железнодорожный транспорт"</t>
  </si>
  <si>
    <t>1</t>
  </si>
  <si>
    <t>2</t>
  </si>
  <si>
    <t>3</t>
  </si>
  <si>
    <t>4</t>
  </si>
  <si>
    <t>5</t>
  </si>
  <si>
    <t>6</t>
  </si>
  <si>
    <t/>
  </si>
  <si>
    <t>1.1.</t>
  </si>
  <si>
    <t>№ п/п*</t>
  </si>
  <si>
    <t>3.1.</t>
  </si>
  <si>
    <t>Объем финансирования НИОКР по подпрограмме «Развитие экспорта транспортных услуг», всего</t>
  </si>
  <si>
    <t xml:space="preserve">Разработка методологических  подходов по повышению конкурентоспособности транспортной системы Российской Федерации на основе внедрения  инновационных транспортных технологий </t>
  </si>
  <si>
    <t>Выполняется в плановом порядке</t>
  </si>
  <si>
    <t>Наименование подпрограммы,  мероприятия, темы НИОКР*; вид НИОКР, реквизиты госконтракта (соглашения на предоставление гранта), исполнитель, номер и дата государственной регистрации контракта (для НИОКР гражданского назначения)</t>
  </si>
  <si>
    <t>ГРБС (код)</t>
  </si>
  <si>
    <t>Источники и объемы финансирования НИОКР</t>
  </si>
  <si>
    <t>Из них учтены или планируются к учету на балансе в виде нематериального актива (стоимость, балансодержатель)</t>
  </si>
  <si>
    <t>-</t>
  </si>
  <si>
    <t>110</t>
  </si>
  <si>
    <t>Научное обеспечение мониторинга подпрограммы, определения эффективности реализации мероприятий программы</t>
  </si>
  <si>
    <t>всего по мероприятию, тематическому направлению</t>
  </si>
  <si>
    <t>Научно-техническое сопровождение мероприятий по обеспечению безопасности гидротехнических сооружений</t>
  </si>
  <si>
    <t>Объем финансирования НИОКР по подпрограмме «Общепрограммные расходы», всего</t>
  </si>
  <si>
    <t>109</t>
  </si>
  <si>
    <t>Описание результатов выполненных работ за отчетный период</t>
  </si>
  <si>
    <t>всего</t>
  </si>
  <si>
    <t>за отчетный период</t>
  </si>
  <si>
    <t>Объем финансирования НИОКР по ФЦП "Развитие транспортной системы России (2010-2020 годы)", всего</t>
  </si>
  <si>
    <t>0,000</t>
  </si>
  <si>
    <t>Объем финансирования НИОКР по подпрограмме «Автомобильные дороги», всего</t>
  </si>
  <si>
    <t>2014-2015</t>
  </si>
  <si>
    <t>2014-2016</t>
  </si>
  <si>
    <t>Контракт выполнен</t>
  </si>
  <si>
    <t>Разработка предложений по гармонизации российского законодательства с нормами, используемыми международными финансовыми институтами, для обеспечения возможности иностранным и отечественным компаниям использовать при проектировании и строительстве типовые формы и отдельные условия контрактов, разрабатываемых международной федерацией инженеров-консультантов (ФИДИК), государственный контракт № 47/104 от 07.08.2013, исполнитель ЗАО «Институт «Стройпроект», 0173100005713000063</t>
  </si>
  <si>
    <t>Исследование устойчивости геосинтетических материалов к микробиологическому воздействию с последующей разработкой национального стандарта, устанавливающего метод определения устойчивости к микробиологическому разложению при испытании закапыванием в землю, государственный контракт № 47/368 от 14.10.2014, исполнитель АНО "НИИ ТСК", 0173100005714000113</t>
  </si>
  <si>
    <t>Исследования технического уровня современных осветительных приборов (ОП) для автомобильных дорог. Разработка рекомендаций по использованию светодиодных ОП взамен установленных ОП на федеральных автомобильных дорогах в рамках энергосервисных контрактов, государственный контракт № 47/382 от 27.10.2014, исполнитель ООО "ВНИСИ", 0173100005714000125</t>
  </si>
  <si>
    <t>Разработка полимерных высокоэффективных и экологически безопасных ПАВ,  обеспечивающих повышение адгезионных и деформативных свойств  битумов с разработкой  методических рекомендаций по   приготовлению и применению битумных вяжущих с полимерными добавками, государственный контракт № 47/454 от 19.11.2014, исполнитель Воронежский ГАСУ, 0173100005714000166</t>
  </si>
  <si>
    <t>Разработка методики и программы расчета наплавных мостов на динамическое воздействие автотранспорта, государственный контракт № 47/457 от 19.11.2014, исполнитель Воронежский ГАСУ, 0173100005714000163</t>
  </si>
  <si>
    <t>Разработка программного комплекса для расчета автодорожных плитно-балочных пролетных строений мостов с учетом дефектов и повреждений, государственный контракт № 47/461 от 19.11.2014, исполнитель Воронежский ГАСУ, 0173100005714000153</t>
  </si>
  <si>
    <t>Разработка альбома типовых решений надземных пешеходных переходов с применением цельномонолитных пролётных строений из полимерных композитов, государственный контракт № 47/401 от 31.10.2014, исполнитель ООО «Руссинтэк», 0173100005714000143</t>
  </si>
  <si>
    <t>Проведение исследования взаимодействия основного и встраивающегося транспортных потоков в зоне слияния при присоединении съезда транспортной развязки к основной магистрали с учётом неоднородности распределения плотности транспортного потока по полосам движения, государственный контракт № 47/398 от 31.10.2014, исполнитель ЗАО «ЦНС», 0173100005714000137</t>
  </si>
  <si>
    <t>Разработка программы развития участков федеральных автомобильных дорог на подходах к морским портам РФ, государственный контракт № 47/435 от 10.11.2014, исполнитель ООО "Институт развития инфраструктуры", 0173100005714000151</t>
  </si>
  <si>
    <t>Исследование распределения параметров метелевых заносов по территории с разработкой атласа с расчетными объемами снегоприноса и рекомендаций по проектированию снегозащитных мероприятий (на примере Центрального Федерального округа РФ), государственный контракт № 47/475 от 20.11.2014, исполнитель Воронежский ГАСУ, 0173100005714000172</t>
  </si>
  <si>
    <t>Прогнозирование экономической эффективности внедрения системы дорожного метеорологического обеспечения при выполнении работ по содержанию автомобильных дорог общего пользования федерального значения, государственный контракт № 47/432 от 10.11.2014, исполнитель ООО «ТрансИнжПроект», 0173100005714000148</t>
  </si>
  <si>
    <t>Разработка программы приведения в нормативное транспортно-эксплуатационное состояние участков федеральных автомобильных дорог на  подходах к автомобильным пунктам пропуска, государственный контракт № 47/436 от 10.11.2014, исполнитель ООО "Институт развития инфраструктуры", 0173100005714000152</t>
  </si>
  <si>
    <t>Исследование свойств асфальтобетонных покрытий с применением серы и оценка эффективности этих покрытий в сравнении с традиционными асфальтобетонными покрытиями, государственный контракт № 47/296 от 19.08.2014, исполнитель АНО "НИИ ТСК", 0173100005714000073</t>
  </si>
  <si>
    <t>Разработка ОДМ "Методические рекомендации по производству аэрофототопографических работ с использованием беспилотных летательных аппаратов при изысканиях в целях строительства и реконструкции автомобильных дорог", государственный контракт № 47/321 от 20.08.2014, исполнитель ООО "Центр-Дорсервис", 0173100005714000065</t>
  </si>
  <si>
    <t>Разработка ОДМ «Методические рекомендации по использованию неразрушающих методов контроля бетонных подводных частей опор автомобильных мостов», государственный контракт № 47/378 от 17.10.2014, исполнитель ОАО "ГИПРОДОРНИИ", 0173100005714000121</t>
  </si>
  <si>
    <t>Разработка ОДМ "Методические рекомендации по технологии обеспыливания автомобильных дорог  с переходным типом покрытия с использованием битумной эмульсии", государственный контракт № 47/290 от 19.08.2014, исполнитель ФГБУН РАН Институт проблем нефти и газа Сибирского отделения РАН, 0173100005714000058</t>
  </si>
  <si>
    <t>Разработка ОДМ "Методические рекомендации по устройству дорожной разметки", государственный контракт № 47/293 от 19.08.2014, исполнитель ООО ЦИТИ «Дорконтроль», 0173100005714000061</t>
  </si>
  <si>
    <t>Разработка ОДМ "Контроль зимней скользкости при содержании автомобильных дорог в зимний период года", государственный контракт № 47/317 от 20.08.2014, исполнитель ГОУ ВПО МАДИ, 0173100005714000088</t>
  </si>
  <si>
    <t>Разработка ПНСТ "Интеллектуальные транспортные системы. Автоматизированные системы управления транспортными потоками. Требования к координатному размещению детекторов транспортного потока", государственный контракт № 47/318 от 20.08.2014, исполнитель ООО "Корпорация "Строй Инвест Проект М", 0173100005714000085</t>
  </si>
  <si>
    <t>Разработка ПНСТ "Интеллектуальные транспортные системы. Косвенное управление транспортными потоками. Требования к координатному размещению средств отображения динамической информации", государственный контракт № 47/319 от 20.08.2014, исполнитель ООО "Корпорация "Строй Инвест Проект М", 0173100005714000086</t>
  </si>
  <si>
    <t>Разработка ОДМ "Методические рекомендации по оценке экономической эффективности, технологии и качества работ при содержании автомобильных дорог общего пользования с асфальтобетонным покрытием под уплотненным снежным покровом с учетом условий эксплуатации", государственный контракт № 47/379 от 17.10.2014, исполнитель ЗАО «НИПИ ТРТИ», 0173100005714000122</t>
  </si>
  <si>
    <t>Разработка комплекса предварительных национальных стандартов по испытаниям минеральных материалов для асфальтобетонных смесей на основе принципов «Superpave», государственный контракт № 47/463 от 19.11.2014, исполнитель АНО "НИИ ТСК", 0173100005714000157</t>
  </si>
  <si>
    <t>Разработка комплекса предварительных национальных стандартов, необходимых для проектирования асфальтобетонных смесей на основе принципов «Superpave», государственный контракт № 47/467 от 19.11.2014, исполнитель ООО «ЦМИиС», 0173100005714000160</t>
  </si>
  <si>
    <t>Разработка ОДМ «Методические рекомендации по подбору составов цементобетонов для дорожного строительства в различных климатических зонах и с учётом эксплуатационных условий работы дорожных покрытий», государственный контракт № 47/452 от 19.11.2014, исполнитель ОАО "ГИПРОДОРНИИ", 0173100005714000161</t>
  </si>
  <si>
    <t>Разработка ОДМ «Методические рекомендации по организации лабораторного контроля  качества выполнения работ  по устройству цементобетонных слоев дорожных одежд на автомобильных дорогах общего пользования», государственный контракт № 47/393 от 31.10.2014, исполнитель ОАО "ГИПРОДОРНИИ", 0173100005714000133</t>
  </si>
  <si>
    <t>Разработка ОДМ «Рекомендации по применению пропиточных материалов для повышения долговечности асфальтобетонных покрытий», государственный контракт № 47/384 от 27.10.2014, исполнитель ООО "Автодорис", 0173100005714000128</t>
  </si>
  <si>
    <t>Разработка ОДМ «Трубы дорожные водопропускные. Способы бестраншейной прокладки», государственный контракт № 47/395 от 31.10.2014, исполнитель ООО «Центр Дорпроект», 0173100005714000140</t>
  </si>
  <si>
    <t>Разработка ПНСТ «Дороги автомобильные общего пользования. Плиты из композиционных материалов для обеспечения временного проезда. Технические условия», государственный контракт № 47/402 от 31.10.2014, исполнитель ООО «Руссинтэк», 0173100005714000146</t>
  </si>
  <si>
    <t>Разработка комплекса предварительных национальных стандартов по испытанию асфальтобетонных смесей на основе принципов «Superpave», государственный контракт № 47/468 от 19.11.2014, исполнитель ООО «ЦМИиС», 0173100005714000159</t>
  </si>
  <si>
    <t>Разработка комплекса предварительных национальных стандартов по определению требований к битумным вяжущим материалам в зависимости от климатических и транспортных условий эксплуатации по методологии «Superpave», государственный контракт № 47/464 от 19.11.2014, исполнитель АНО "НИИ ТСК", 0173100005714000155</t>
  </si>
  <si>
    <t>Разработка ОДМ «Методические рекомендации по оценке технико-экономической эффективности строительства бетонных дорожных одежд в современных условиях», государственный контракт № 47/394 от 31.10.2014, исполнитель ОАО "ГИПРОДОРНИИ", 0173100005714000134</t>
  </si>
  <si>
    <t>Разработка ОДМ «Интеллектуальные транспортные системы. Подсистема контроля технико-эксплуатационного состояния искусственных сооружений. Термины и определения», государственный контракт № 47/397 от 31.10.2014, исполнитель ООО «НИИ Прикладной Телематики», 0173100005714000135</t>
  </si>
  <si>
    <t>Разработка ОДМ «Методические рекомендации по применению чистых низкотемпературных противогололедных материалов для зимнего содержания автомобильных дорог», государственный контракт № 47/383 от 27.10.2014, исполнитель ООО «ДорТехИнвест», 0173100005714000126</t>
  </si>
  <si>
    <t>Разработка комплекса предварительных национальных стандартов на методы испытаний дорожно-строительных материалов, гармонизированных с нормативными документами системы «Superpave», государственный контракт № 47/466 от 19.11.2014, исполнитель ООО «ИТЦ», 0173100005714000158</t>
  </si>
  <si>
    <t>Разработка ОДМ «Методические рекомендации по разработке бетонов высокой прочности, трещиностойкости и морозоустойчивости на основе высокодисперсных заполнителей для строительства мостов», государственный контракт № 47/403 от 31.10.2014, исполнитель ОАО "ГИПРОДОРНИИ", 0173100005714000144</t>
  </si>
  <si>
    <t>Разработка ОДМ «Рекомендации по организации и проведению ведомственного контроля качества при выполнении дорожных работ на автомобильных дорогах общего пользования федерального значения», государственный контракт № 47/433 от 10.11.2014, исполнитель ООО "Автодорис", 0173100005714000149</t>
  </si>
  <si>
    <t>Разработка ОДМ «Интеллектуальные транспортные системы. Подсистема контроля технико-эксплуатационного состояния искусственных сооружений. Требования к техническим средствам и архитектуре», государственный контракт № 47/405 от 31.10.2014, исполнитель ООО «НИИ Прикладной Телематики», 0173100005714000139</t>
  </si>
  <si>
    <t>Разработка  ОДМ «Интеллектуальные транспортные системы. Подсистема контроля технико-эксплуатационного состояния искусственных сооружений. Требования к информационному обеспечению», государственный контракт № 47/404 от 31.10.2014, исполнитель ООО «НИИ Прикладной Телематики», 0173100005714000141</t>
  </si>
  <si>
    <t>Разработка ОДМ «Рекомендации по проектированию макрошероховатых дорожных покрытий», государственный контракт № 47/465 от 19.11.2014, исполнитель ООО «Конструктор», 0173100005714000156</t>
  </si>
  <si>
    <t>Разработка ОДМ «Рекомендации по применению современных конструктивных решений и технологий по устройству дорожных одежд на мостах для повышения срока службы», государственный контракт № 47/434 от 10.11.2014, исполнитель ЗАО «АНСЕТ-ТМ», 0173100005714000150</t>
  </si>
  <si>
    <t>Разработка ОДМ «Методические рекомендации по применению конструкционных композитных армирующих каркасов вместо стальных в буронабивных сваях», с разработкой Альбома технических решений, государственный контракт № 47/494 от 28.11.2014, исполнитель ООО "Рекстром-М", 0173100005714000182</t>
  </si>
  <si>
    <t>"Разработка системы непрерывного контроля психофизиологического состояния водителей, перевозящих опасные грузы, и пассажиров на дорогах общего пользования с использованием современных инфокоммуникационных технологий"
Контракт РТМ-76/14 от 27.10.2014
Исполнитель Открытое акционерное общество «Научно-исследовательский институт автомобильного транспорта» (ОАО «НИИАТ»)</t>
  </si>
  <si>
    <t>неосвоено -&gt;</t>
  </si>
  <si>
    <t>Нераспределенные лимиты бюджетных обязательств на год</t>
  </si>
  <si>
    <t>Проведение научных исследований по развитию сетей технологической связи систем управления движением судов и информационного обеспечения</t>
  </si>
  <si>
    <t>7</t>
  </si>
  <si>
    <t>8</t>
  </si>
  <si>
    <t>9</t>
  </si>
  <si>
    <t>10</t>
  </si>
  <si>
    <t>11</t>
  </si>
  <si>
    <t>Научное сопровождение повышения комплексной безопасности и устойчивости морской транспортной системы</t>
  </si>
  <si>
    <t>Разработка информационно-вычислительных систем автоматизации технологических и управленческих процессов</t>
  </si>
  <si>
    <t>1.1</t>
  </si>
  <si>
    <t>Исследование рынка транспортных услуг железнодорожного транспорта - всего</t>
  </si>
  <si>
    <t>1.2</t>
  </si>
  <si>
    <t>Внедрение ресурсосберегающих технолоий</t>
  </si>
  <si>
    <t>1.3</t>
  </si>
  <si>
    <t>1.4</t>
  </si>
  <si>
    <t>Развитие локомотиво и вагоностроения</t>
  </si>
  <si>
    <t>1.5</t>
  </si>
  <si>
    <t>Создание перспективных технических средств и технологий для скоростного и высокоскоростного движения (внебюджетные источники)</t>
  </si>
  <si>
    <t>1.6</t>
  </si>
  <si>
    <t>Исследование проблем обеспечения безопастности на железнодорожном транспорте - всего</t>
  </si>
  <si>
    <t>2015-2016</t>
  </si>
  <si>
    <t>12</t>
  </si>
  <si>
    <t>Исполнитель: Щеголева Ксения Александровна
Телефон: (499) 262-49-73; E-mail: shchegoleva@ppp-transport.ru</t>
  </si>
  <si>
    <t>Исследование новых методов оценки грузоподъемности  ледовых переправ (с разработкой ОДМ), государственный контракт № 47/453 от 19.11.2014, исполнитель ФАУ "РОСДОРНИИ", 0173100005714000167</t>
  </si>
  <si>
    <t>Разработка ОДМ "Рекомендации по проектированию дублеров автомагистралей на подходах к крупным городам", государственный контракт № 47/478 от 20.11.2014, исполнитель ФАУ "РОСДОРНИИ", 0173100005714000174</t>
  </si>
  <si>
    <t>Разработка ОДМ "Рекомендации по контролю качества выполнения дорожно-строительных работ методом георадиолокации", государственный контракт № 47/392 от 31.10.2014, исполнитель ФАУ "РОСДОРНИИ", 0173100005714000136</t>
  </si>
  <si>
    <t>Переработка ОДМ "Методические рекомендации по восстановлению асфальтобетонных покрытий и оснований автомобильных дорог методом холодной регенерации", государственный контракт № 47/456 от 19.11.2014, исполнитель ФАУ "РОСДОРНИИ", 0173100005714000164</t>
  </si>
  <si>
    <t>Разработка ОДМ "Типовые конструкции укрепления откосов земляного полотна автомобильных дорог общего пользования" (взамен альбома "Конструкции укрепления откосов земляного полотна автомобильных дорог общего пользования. Материалы для проектирования", серия 3.503.9-78, выпуск 0), государственный контракт № 47/477 от 20.11.2014, исполнитель ФАУ "РОСДОРНИИ", 0173100005714000173</t>
  </si>
  <si>
    <t>Разработка ОДМ «Методические рекомендации по содержанию мостовых сооружений на автомобильных дорогах», государственный контракт № 47/474 от 20.11.2014, исполнитель ФАУ "РОСДОРНИИ", 0173100005714000170</t>
  </si>
  <si>
    <t>Разработка ОДМ "Методические рекомендации по определению расчетной величины санитарных разрывов между автомобильной дорогой и жилой застройкой при проектировании автомобильных дорог", государственный контракт № 47/476 от 20.11.2014, исполнитель ФАУ "РОСДОРНИИ", 0173100005714000171</t>
  </si>
  <si>
    <t>Разработка программы совершенствования и гармонизации нормативно - методической базы по вопросам экологии в дорожном хозяйстве России, государственный контракт № 47/460 от 19.11.2014, исполнитель ФАУ "РОСДОРНИИ", 0173100005714000169</t>
  </si>
  <si>
    <t>19.06.2015</t>
  </si>
  <si>
    <t xml:space="preserve">Первый заместитель Министра транспорта 
Российской Федерации                                      _______________________ </t>
  </si>
  <si>
    <t>Предусмотрено на 2016 год по источникам</t>
  </si>
  <si>
    <t>I</t>
  </si>
  <si>
    <t>2013-2016</t>
  </si>
  <si>
    <t>Исследования влияния типа работы асфальтобетонного завода (непрерывного и циклического) на эксплуатационные свойства органического вяжущего, входящего в состав асфальтобетонных смесей, с разработкой рекомендаций по подбору составов смесей для каждого типа АБЗ, государственный контракт № 47/11 от 19.01.2016, исполнитель ООО "СЗЛК", 1771750975716000014</t>
  </si>
  <si>
    <t>Разработка инструкции по мобилизационной подготовке дорожного хозяйства, государственный контракт № 47/12 от 19.01.2016, исполнитель ООО "НИПИ "Транспортной и строительной безопасности", 1771750975716000016</t>
  </si>
  <si>
    <t>II</t>
  </si>
  <si>
    <t>Мероприятия по научному обеспечению работ в области технического регулирования в дорожном хозяйстве, всего</t>
  </si>
  <si>
    <t xml:space="preserve">Нераспределенные средства </t>
  </si>
  <si>
    <t>Программа для ЭВМ "Разработка методики и программы расчета наплавных мостов на динамическое воздействие автотранспорта"</t>
  </si>
  <si>
    <t>Правообладателем всех имущественных прав является Российская Федерация, от имени которой выступает Росавтодор</t>
  </si>
  <si>
    <t>Программа для ЭВМ "GBMost-DP"</t>
  </si>
  <si>
    <t>Научное обеспечение мониторинга подпрограммы, определение эффективности реализации программных мероприятий</t>
  </si>
  <si>
    <t xml:space="preserve">"Разработка научно-обоснованных мер по своевременному прогнозированию, выявлению и предупреждению угроз и кризисных ситуаций  на судоходных гидротехнических сооружениях по результатам отраслевого мониторинга", ГК № 2.05-15 от 05.08.2015, исполнитель ООО "СнабСервис Групп" </t>
  </si>
  <si>
    <t xml:space="preserve">Научное сопровождение (инвестиционные обоснования) развития инфраструктуры внутренних водных путей </t>
  </si>
  <si>
    <t>"Подготовка научно-обоснованных предложений по строительству второй нитки Волго-Донского водного пути", ГК № 01Н/2909-ГК/15 от 29.09.2015, Заказчик ФКУ "Речводпуть", Исполнитель ЗАО "Акватик"</t>
  </si>
  <si>
    <t>09.09.2015</t>
  </si>
  <si>
    <t>Объем финансирования НИОКР по подпрограмме "Государственный контроль и надзор в сфере транспорта"</t>
  </si>
  <si>
    <t>научное обеспечение мониторинга подпрограммы, определение эффективности реализации подпрограммы (федеральный бюджет)</t>
  </si>
  <si>
    <t>проведение научных исследований в области развития технических и технологических средств подготовки специалистов в отраслевых учебных заведениях, использование инновационных технологий в образовательном процессе (федеральный бюджет)</t>
  </si>
  <si>
    <t>106</t>
  </si>
  <si>
    <t>Объем финансирования НИОКР по подпрограмме "Гражданская авиация"</t>
  </si>
  <si>
    <t>В рамках федеральной целевой программы "Развитие транспортной системы России (2010-2020 годы)"</t>
  </si>
  <si>
    <t>В рамках федеральной целевой программы "Модернизация Единой системы организации воздушного движения Российской Федерации (2009-2020 годы)"</t>
  </si>
  <si>
    <t>Направление "Модернизация системы организации воздушного движения"</t>
  </si>
  <si>
    <t>Мероприятие "Исследование развития и обоснование внедрения перспективных методов организации использования воздушного пространства и аэронавигационного обслуживания его пользователей"</t>
  </si>
  <si>
    <t>107</t>
  </si>
  <si>
    <t xml:space="preserve">"Оценка выполнения условий безопасного использования пространства RVSM Евразия на основе обработки данных, полученных от государств восточной части европейского региона ИКАО для представления в группу регионального планирования"
Государственный контракт № ГК-155-14 от 31.07.2014 
ОАО "Концерн ПВО "Алмаз-Антей"
</t>
  </si>
  <si>
    <t>2012-2016</t>
  </si>
  <si>
    <t xml:space="preserve"> (вне конкурса, единственный поставщик)</t>
  </si>
  <si>
    <t xml:space="preserve">Исследование вопросов функционирования оперативных органов (центров) Единой системы организации воздушного движения Российской Федерации с учетом реализации мероприятий федеральной целевой программы "Модернизация Единой системы организации воздушного движения Российской Федерации (2009-2020 годы)", и подготовка научно обоснованных предложений по совершенствованию организации их деятельности </t>
  </si>
  <si>
    <t>2014</t>
  </si>
  <si>
    <t>"Проведение исследований перспективных методов организации использования воздушного пространства и аэронавигационного обслуживания его пользователей по материалам и документам, полученным от  ИКАО в 2014 году. Разработка рабочих и информационных документов к заседаниям экспертных, консультативных и руководящих органов ИКАО по вопросам аэронавигационного обслуживания"
Государствнный контракт № ГК-154-14 от 31.07.2014
ОАО "Концерн ПВО "Алмаз-Антей"</t>
  </si>
  <si>
    <t>Отчетные материалы не соответсвует техническому заданию. Протокол рабочей группы № 9 от 18.12.2014 года. Росавиацией подписано Соглашение о расторжении государственного контракта и направлено в адрес ПВО "Алмаз-Антея"</t>
  </si>
  <si>
    <t>Проведение научных исследований по реализации обмена аэронавигационными данными в соответствии с требованиями Международной организации гражданской авиации (ИКАО)</t>
  </si>
  <si>
    <t>Договор №351/12 от 23.07.2012.
Исполнитель - ОАО "Концерн ПВО "Алмаз-Антей"</t>
  </si>
  <si>
    <t>2012-2013</t>
  </si>
  <si>
    <t>По теме "Разработка унифицированных  технических требований к системам краткосрочного и среднесрочного прогнозирования конфликтных ситуаций в АС (КСА) УВД и методических рекомендаций по внедрению и эксплуатации ПКС в  центрах ОВД" работа завершена.
Акт сдачи-приемки выполненных работ от 27.12.2013. Окончательный расчет произведен в 2014.</t>
  </si>
  <si>
    <t>Договор №4285/10-042-0000-П от 27.10.2010
Исполнитель - ФГУП ГосНИИ "Аэронавигация"</t>
  </si>
  <si>
    <t>2010-2013</t>
  </si>
  <si>
    <t>Конкурс не проводился</t>
  </si>
  <si>
    <t>По теме "Научно-техническое и методическое сопровождение работ по созданию и поставке АС ОрВД и ее основных комплексов для Иркутского укрупненного центра ЕС ОрВД" работы завершены и оплачены в полном объеме.
В отчетный период принято участие в работе комиссий по проведению приемочных испытаний АС ОрВД и КСА ПИВП (акты сдачи-приемки работ по этапам 6 и 7 от 15.07.2014), а также эксплуатационных испытаний АС ОрВД и КСА ПИВП (акты сдачи-приемки выполненных работ по этапам 8 и 9 от 26.12.2014).
В 2010 г. конкурсы не проводились. Выбор исполнителя сделан заказчиком на основания опыта работы.</t>
  </si>
  <si>
    <t>Договор №401/12 от 09.07.2012.
Исполнитель - ОАО "Концерн ПВО "Алмаз-Антей".</t>
  </si>
  <si>
    <t>Мероприятие "Исследование развития технического обеспечения организации использования воздушного пространства и аэронавигационного обслуживания его пользователей"</t>
  </si>
  <si>
    <t>2.1</t>
  </si>
  <si>
    <t>"Исследование вопросов обеспечения дистанционного аэродромного диспетчерского обслуживания воздушного движения на гражданских аэродромах с использованием нерадиолокационных технических средств наблюдения обстановки на летном поле. Разработка проекта тактико-технических требований к нерадиолокационным техническим средствам наблюдения обстановки на летном поле"
Государственный контракт № ГК-188-14 от 29.08.2014
ОАО "Концерн ПВО "Алмаз-Антей"</t>
  </si>
  <si>
    <t>2.2</t>
  </si>
  <si>
    <t xml:space="preserve">"Разработка стандарта "Обработка информации наблюдения  в средствах автоматизации управления воздушного движения Единой системы организации воздушного движения Российской Федерации. Технические требования"
Государственный Контракт № ГК -178-14 от 28.08.2014 
ОАО "Концерн ПВО "Алмаз-Антей"   </t>
  </si>
  <si>
    <t>2.2.1</t>
  </si>
  <si>
    <t xml:space="preserve">Этап 1. Проведение исследований, разработка проекта стандарта "Обработка информации наблюдения в средствах автоматизации управления воздушного движения Единой системы организации воздушного движения Российской Федерации. Технические требования".   </t>
  </si>
  <si>
    <t>2.3</t>
  </si>
  <si>
    <t>"Исследование вопросов внедрения общесистемного управления информацией (SWIM) в  гражданской авиации Российской Федерации"
Государственный контракт № ГК-187-14 от 29.08.2014 ОАО "Концерн ПВО "Алмаз-Антей"</t>
  </si>
  <si>
    <t>2.3.1</t>
  </si>
  <si>
    <t>Этап 1. Разработка концепции внедрения общесистемного управления информацией (SWIM)  в гражданской авиации Российской Федерации.</t>
  </si>
  <si>
    <t>2.4.</t>
  </si>
  <si>
    <t>Договор № 6530/14-042-0000-П от 15.04.2014
Исполнитель - Филиал "НИИ Аэронавигации"                                      ФГУП ГосНИИ ГА</t>
  </si>
  <si>
    <t>конкурс</t>
  </si>
  <si>
    <t>По теме "Научно-техническое и методическое сопровождение работ по созданию АС ОрВД и ее основных комплексов (включая КСА ПИВП ЗЦ/УЦ) Новосибирского укрупненного центра ЕС ОрВД", этап №2 "Экспертиза материалов технического проекта АС ОрВД Новосибирского укрупненного центра ЕС ОрВД", разработанных ОАО "Концерн ПВО "Алмаз-Антей" работа завершена.
Акт сдачи-приемки выполненных работ от 22.05.2014
Окончательный расчет произведен 16.06.2014</t>
  </si>
  <si>
    <t>"Разработка стандарта "Средства наблюдения, навигации, связи и автоматизации ОрВД гражданской авиации Российской Федерации. Тактико-технические требования".
Государственный контракт № ГК-144-14 от 30.05.2013
ОАО "Концерн ПВО "Алмаз-Антей"</t>
  </si>
  <si>
    <t>2013-2014</t>
  </si>
  <si>
    <t>Этап 2. Согласование, доработка и подготовка к утверждению проекта стандарта "Средства наблюдения, навигации, связи и автоматизации ОрВД гражданской авиации Российской Федерации. Тактико-технические требования"</t>
  </si>
  <si>
    <t>(вне конкурса,единственный поставщик)</t>
  </si>
  <si>
    <t>2.1.</t>
  </si>
  <si>
    <t>Договор № 6893/14-042-0000-П от 11.11.2014
Исполнитель - Филиал "НИИ Аэронавигации" ФГУП ГосНИИ ГА</t>
  </si>
  <si>
    <t>Единственный поставщик</t>
  </si>
  <si>
    <t>По теме "Научно-техническое и методическое сопровождение работ по созданию АС ОрВД и ее основных комплексов (включая КСА ПИВП ЗЦ/УЦ) Тюменского укрупненного центра ЕС ОрВД", этап №1 "Экспертиза материалов технического проекта АС ОрВД Тюменского укрупненного центра ЕС ОрВД", разработанных ОАО "Концерн ПВО "Алмаз-Антей", работа завершена. Акт сдачи-приемки выполненных работ от 24.12.2014. Окончательный расчет по договору произведен в 2015 году.</t>
  </si>
  <si>
    <t>2.6</t>
  </si>
  <si>
    <t>Договор № 6894/14-042-0000-П от 06.11.2014
Исполнитель - Филиал "НИИ Аэронавигации" ФГУП ГосНИИ ГА</t>
  </si>
  <si>
    <t>По теме "Доработка программ и методик приемочных и эксплуатационных испытаний АС ОрВД и КСА ПИВП Иркутского укрупненного центра ЕС ОрВД (в связи с заменой оборудования КАРС "Топаз" на СКРС "Мегафон". Работа завершена. Акт сдачи-приемки выполненных работ от 12.12.2014. Работа оплачена.</t>
  </si>
  <si>
    <t>Договор № 7266/15-042-0000-П от 12.08.2015
Исполнитель - Филиал "НИИ Аэронавигации" ФГУП ГосНИИ ГА</t>
  </si>
  <si>
    <t>Запрос предложений, дата опубликования извещения 28.05.2015, извещение №31502408174 Дата рассмотрения заявок 18.06.2015. Решение о выборе исполниетеля от 19.06.2015</t>
  </si>
  <si>
    <t>2016</t>
  </si>
  <si>
    <t>Мероприятие "Разработка научно–методических основ концепции обеспечения заданного уровня безопасности воздушного движения в Российской Федерации"</t>
  </si>
  <si>
    <t>II.</t>
  </si>
  <si>
    <t>Направление "Развитие метеорологического обеспечения аэронавигации"</t>
  </si>
  <si>
    <t>Реализация мероприятий не осуществляется в связи с отсутствием финансирования из федерального бюджета.</t>
  </si>
  <si>
    <t xml:space="preserve">Научно-техническое обеспечение комплекса работ по совершенствованию системы организации метеорологического обеспечения аэронавигации для создаваемых укрупненных центров Единой системы организации воздушного движения Российской Федерации </t>
  </si>
  <si>
    <t>169</t>
  </si>
  <si>
    <t>Прикладные исследования в области создания и совершенствования технологий и методов метеорологического обеспечения аэронавигации, соответствующих стандартам и рекомендуемой практике Международной организации гражданской авиации, для укрупненных центров Единой системы</t>
  </si>
  <si>
    <t>Создание новых и совершенствование имеющихся высокоскоростных телекоммуникационных технологий на основе применения спутниковых комплексов, использующих ресурсы спутниковых систем глобальной связи и интернет-технологий</t>
  </si>
  <si>
    <t>Исследования в области создания и совершенствования технологий на базе использования информационных и измерительных систем с функциями автоматического формирования сводок, с возможностью комплексирования метеорологических данных для укрупненных центров Единой системы</t>
  </si>
  <si>
    <t>Прикладные исследования по обнаружению облаков вулканического пепла c использованием радиолокационных и спутниковых средств и прогнозированию их перемещения на основе усовершенствованных моделей атмосферы</t>
  </si>
  <si>
    <t>Усовершенствование технологий прогнозирования особых явлений погоды, параметров ветра, температуры на верхних, средних и нижних уровнях на основе продукции гидродинамических моделей и усвоения данных сети доплеровских метеорологических радиолокаторов</t>
  </si>
  <si>
    <t>III.</t>
  </si>
  <si>
    <t>Направление "Развитие единой системы авиационно-космического поиска и спасания"</t>
  </si>
  <si>
    <t>Объем финансирования НИОКР по ФЦП "Модернизация Единой системы организации воздушного движения (2009 - 2020 годы)", всего</t>
  </si>
  <si>
    <t>Объем финансирования НИОКР попрограмме</t>
  </si>
  <si>
    <t>федеральный бюджет*</t>
  </si>
  <si>
    <t>*</t>
  </si>
  <si>
    <t xml:space="preserve"> в соответствии с Федеральном законом от 14.12.2015 № 359-ФЗ "О федеральном бюджете на 2016 год" и изменениями, внесенными в сводную бюджетную роспись федерального бюджета по состоянию на 01.04.2016, реализация мероприятий по федеральной целевой программе "Модернизация Единой системы организации воздушного движения Российской Федерации (2009-2020 годы)" предусмотрена в рамках подпрограммы "Гражданская авиация" федеральной целевой программы "Развитие транспортной системы России (2010-2020 годы)"</t>
  </si>
  <si>
    <t>1.2.</t>
  </si>
  <si>
    <t>«Исследование путей и методов совершенствования технологии сбора и обработки персональных данных в ЕГИС ОТБ»
Контракт РТМ-49/16 от 07.06.2016
Исполнитель ФГУП ЗащитаИнфоТранс</t>
  </si>
  <si>
    <t>1.3.</t>
  </si>
  <si>
    <t>«Разработка методики оценки социально-экономической эффективности транспортного обслуживания населения в части пассажирских перевозок всеми видами транспорта общего пользования в пригородном сообщении и подготовка рекомендаций по ее повышению»
Контракт РТМ-73/16 от 28.06.2016
Исполнитель АНО «Аналитический центр при Правительстве Российской Федерации»</t>
  </si>
  <si>
    <t>1.4.</t>
  </si>
  <si>
    <t>Программа планируется к учету на балансе в виде нематериального актива, стоимость -  6 277,840 тыс. рублей</t>
  </si>
  <si>
    <t>Разработка методических рекомендаций по оценке эффективности использования в дорожном хозяйстве инноваций и достижений научно-технического прогресса, государственный контракт № ФДА 47/165 от 30.05.2016, исполнитель ФАУ "РОСДОРНИИ", 1771750975716000038</t>
  </si>
  <si>
    <t>Актуализация методических рекомендаций по организации освоения инноваций при проектировании, строительстве, реконструкции, капитальном ремонте, ремонте и содержании автомобильных дорог и искусственных сооружений на них в системе Федерального дорожного агентства, государственный контракт № ФДА 47/172 от 06.06.2016 , исполнитель ООО "СПбГАСУ-Дорсервис", 1771750975716000041</t>
  </si>
  <si>
    <t>Разработка ОДМ "Методические рекомендации по созданию системы опытно-экспериментальных полигонов на действующей сети автомобильных дорог федерального значения для внедрения новых технологий и материалов в дорожном хозяйстве в различных природно-климатических зонах Российской Федерации", государственный контракт № ФДА 47/169 от 30.05.2016, исполнитель ООО "СПбГАСУ-Дорсервис", 1771750975716000037</t>
  </si>
  <si>
    <t>Разработка аналитических материалов и предложений по вопросам планирования и финансирования дорожного хозяйства в субъектах Российской Федерации на 2016-2019 годы, государственный контракт № ФДА 47/159 от 25.05.2016, исполнитель Ассоциация "РАДОР", 1771750975716000033</t>
  </si>
  <si>
    <t>2016-2017</t>
  </si>
  <si>
    <t>Разработка ОДМ "Рекомендации по применению ресурсного метода определения стоимости строительства в дорожном хозяйстве", государственный контракт № ФДА 47/166 от 30.05.2016, исполнитель АО "Институт Стройпроект", 1771750975716000036</t>
  </si>
  <si>
    <t>Контракт выполнен. Утвержден ОДМ 218.3.075-2016, распоряжение от 10.06.2016 № 1025-р</t>
  </si>
  <si>
    <t>Научно-техническое и экономическое обоснование требований к проведению работ по интеграции федеральной системы автоматизированного весогабаритного контроля с системой взимания платы в счет возмещения вреда, причиняемого автодорогам общего пользования федерального значения транспортными средствами, имеющими разрешенную максимальную массу свыше 12 тонн, государственный контракт № ФДА  47/158 от 25.05.2016, исполнитель ООО "Транспортная интеграция", 1771750975716000032</t>
  </si>
  <si>
    <t>Разработка ОДМ "Технические требования к мобильной светотехнической лаборатории. Методика измерения освещенности на дорожном покрытии", государственный контракт № ФДА 47/168 от 30.05.2016, исполнитель ООО "ВНИСИ", 1771750975716000035</t>
  </si>
  <si>
    <t>Пересмотр отраслевых дорожных методических документов ОДМ 218.1.001-2010 "Рекомендации по разработке и применению документов технического регулирования в сфере дорожного хозяйства» и ОДМ 218.1.002-2010 «Рекомендации по организации и проведению работ по стандартизации в дорожном хозяйстве", государственный контракт № ФДА  47/164 от 30.05.2016, исполнитель АНО "НИИ ТСК", 1771750975716000034</t>
  </si>
  <si>
    <t>Разработка ОДМ "Разработка рекомендаций по определению дифференцированного ущерба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государственный контракт № ФДА 47/167 от 30.05.2016, исполнитель ООО "ГЕО-ПРОЕКТ", 1771750975716000039</t>
  </si>
  <si>
    <t>Разработка ОДМ "Технология магнитной диагностики предварительно напряженной арматуры и оценки технического состояния железобетонных балок мостовых сооружений, государственный контракт № ФДА 47/183 от 10.06..2016, исполнитель ООО "ИНТРОН ПЛЮС", 1771750975716000049</t>
  </si>
  <si>
    <t>Разработка проекта ГОСТ Р "Ограждения дорожные фронтальные, боковые комбинированные и удерживающие пешеходные. Общие технические требования. Методы испытаний и контроля. Правила применения"состояния железобетонных балок мостовых сооружений, государственный контракт № ФДА 47/182  от 10.06.2016, исполнитель МИП "НИИ Механики и проблем качества", 1771750975716000050</t>
  </si>
  <si>
    <t>«Научное обеспечение мониторинга подпрограммы «Морской транспорт», определение эффективности реализации программных мероприятий (2016 год)», государственный контракт № 1.01-16 от 12.05.2016, исполнитель АО «ЦНИИМФ»</t>
  </si>
  <si>
    <t>21.04.2016</t>
  </si>
  <si>
    <t>«Разработка комплекса мероприятий по обеспечению безопасного транспортирования радиоактивных материалов в акватории Северного морского пути», государственный контракт № 1.02-16 от 14.06.2016, исполнитель АО «ЦНИИМФ»</t>
  </si>
  <si>
    <t>11.05.2016</t>
  </si>
  <si>
    <t>«Разработка новых модулей математического обеспечения комплексной интегрированной информационной системы «МоРе», направленных на реализацию мероприятий по повышению комплексной безопасности и устойчивости морской транспортной системы», государственный контракт № 1.03-16 от 22.06.2016, исполнитель ФГУП «Морсвязьспутник»</t>
  </si>
  <si>
    <t>28.04.2016</t>
  </si>
  <si>
    <t>«Разработка схемы внедрения систем управления движением судов (СУДС), регулирования движения судов, автоматической идентификационной системы (АИС), включая спутниковый сегмент, и глобальной морской системы связи при бедствии и для обеспечения безопасности (ГМССБ) в акваториях морских портов, расположенных на побережье акватории Северного морского пути», государственный контракт № 1.04-16 от 22.06.2016, исполнитель АО «ЦНИИМФ»</t>
  </si>
  <si>
    <t>17.05.2016</t>
  </si>
  <si>
    <t>6*</t>
  </si>
  <si>
    <t>Научно-техническое обеспечение деятельности поисковых и аварийно-спасательных служб на внутренних водных путях</t>
  </si>
  <si>
    <t xml:space="preserve">  </t>
  </si>
  <si>
    <t>Объем финансирования НИОКР по программе "Морской транспорт"</t>
  </si>
  <si>
    <t>Нет</t>
  </si>
  <si>
    <t xml:space="preserve">По итогам НИР получены следующие результаты: 1. Произведены сбор, обработка и предоставление Государственному заказчику в удобном для использования виде комплексных сведений по СГТС. 2. Осуществлены обследование и анализ функционирования местной системы мониторинга с комплексным изучением материалов по наблюдениям за техническим состоянием СГТС Вытегорского гидроузла (шлюз № 1, плотина № 11, дамба № 106 и водосброс-ГЭС № 31) ФБУ «Администрация Волго-Балт» в целях оценки полноты выполнения задач первого функционального уровня отраслевой системы мониторинга СГТС. 3. Проведен анализ выполнения мероприятий по комплексной реконструкции и капитальному ремонту судоходных гидротехнических сооружений и оценка эффективности проводимых мероприятий по безопасности СГТС. 4. Проведен анализ материалов, полученных в рамках местных систем мониторинга: по натурным наблюдениям, техническому состоянию, условиям эксплуатации, аварийности и безопасности СГТС, а также других данных, подлежащих учету в целях ведения отраслевого мониторинга безопасности, включая информацию по декларациям безопасности и предписаниям органов надзора. 5. Разработаны на основе результатов комплексного анализа данных отраслевого мониторинга предложения и рекомендации в сфере обеспечения безопасности гидротехнических объектов и оптимизации работы местных систем мониторинга. 6. Произведено информационно-справочное сопровождение управленческих решений Росморречфлота по вопросам обеспечения рациональной и безопасной эксплуатации СГТС.
</t>
  </si>
  <si>
    <t xml:space="preserve">"Проведение обследования рабочих двустворчатых ворот (РДВ) нижней и верхней голов шлюза № 30 Волгоградского гидроузла ФБУ "Администрация "Волго-Дон" с выдачей заключения о техническом состоянии и расчётом ресурса дальнейшей эксплуатации", ГК № 2.02-16 от 26.04.2016, исполнитель АО «НИИЭС» </t>
  </si>
  <si>
    <t>05.04.2016</t>
  </si>
  <si>
    <t xml:space="preserve">"Проведение обследования рабочих, ремонтных и аварийных ворот Нижне-Камского шлюза ФБУ «Администрация «Камводпуть» с выдачей заключения о техническом состоянии и расчетом ресурса дальнейшей эксплуатации", ГК № 2.03-16 от 26.04.2016, исполнитель АО «НИИЭС» </t>
  </si>
  <si>
    <t xml:space="preserve">"Проведение исследований работоспособности адаптивных электрогидравлических следящих приводов двустворчатых ворот шлюза № 25 - 26 Балаковского РГСиС  ФБУ "Администрация Волжского бассейна" и анализ результатов опытной эксплуатации гидроприводов с частотно-дроссельным управлением подъемно-опускных ворот шлюза", ГК № 2.04-16 от 28.06.2016, исполнитель ООО  «Техтрансстрой» </t>
  </si>
  <si>
    <t xml:space="preserve">"Исследование технического состояния несущих металлоконструкций Красноярского судоподъемника с определением напряженно-деформированного состояния наиболее нагруженных элементов и оценкой остаточного ресурса", ГК № 2.05-16 от 18.05.2016, исполнитель ФГБОУ ВО «ГУМРФ имени адмирала С.О. Макарова" </t>
  </si>
  <si>
    <t>27.04.2016</t>
  </si>
  <si>
    <t>«Подготовка научно обоснованных рекомендаций по установлению  нормативных сроков эксплуатации ферм Поаре судоходных плотин гидроузлов ФБУ «Азово-Донская бассейновая администрация», ГК № 2.06-16 от 16.06.2016, исполнитель ФГБОУ ВО «ГУМРФ имени адмирала С.О. Макарова"</t>
  </si>
  <si>
    <t>27.05.2016</t>
  </si>
  <si>
    <t>«Проведение исследовательских работ, поверочно-теоретических расчетов прочности и устойчивости железобетонных конструкций судоходных шлюзов ФБУ «Администрация «Волго-Балт» (Верхне-Свирский шлюз, Нижне-Свирский шлюз, шлюзы №№ 1 – 7)», ГК № 2.07-16 от 31.05.2016, исполнитель ФГБОУ ВО "ГУМРФ имени адмирала С.О. Макарова"</t>
  </si>
  <si>
    <t xml:space="preserve">"Разработка проекта типовой службы Речной информационной службы (РИС) "Служба информации о фарватере (СИФ) Администрации бассейна внутренних водных путей", ГК № 2.08-16 от 03.06.2016, исполнитель АО "Кронштадт" </t>
  </si>
  <si>
    <t>13.05.2016</t>
  </si>
  <si>
    <t>Объем финансирования НИОКР по программе "Внутренний водный транспорт"</t>
  </si>
  <si>
    <t>2.4</t>
  </si>
  <si>
    <t>2.5</t>
  </si>
  <si>
    <t>Разработка инвестиционных предложений по повышению конкурентоспособности транспортных коридоров и развитию мультимодальных транспортных узлов</t>
  </si>
  <si>
    <t>«Разработка научно-обоснованных предложений по развитию газомоторной инфраструктуры по направлениям международных транспортных коридоров, проходящих по территории Российской Федерации, включая разработку унифицированных принципов, методики и модели расчета влияния развития указанной инфраструктуры на конкурентоспособность и транзитный потенциал коридоров, а также на показатели экспорта транспортных услуг и иные социально-экономические эффекты, с апробацией расчетов на пилотном участке»
Контракт РТМ-134/16 от 06.09.2016
Исполнитель АНО «Аналитический центр при Правительстве Российской Федерации»</t>
  </si>
  <si>
    <t>Разработка информационно-аналитического обеспечения инвестиционных и инновационных мероприятий в целях развития экспорта транспортных услуг</t>
  </si>
  <si>
    <t xml:space="preserve">«Разработка проекта стандарта транспортного обслуживания населения при организации межрегиональных пассажирских перевозок в целях развития экспортного транспортного потенциала и повышения конкурентоспособности российских транспортных компаний в области пассажирских перевозок»
Контракт РТМ-168/16 от 26.09.2016
Исполнитель ООО ИТС Конслалтинг </t>
  </si>
  <si>
    <t>"Создание пилотной зоны системы мониторинга, контроля и управления транспортными процессами на Крайнем Севере и в других труднодоступных районах Российской Федерации с использованием технологий многофункциональных низкоорбитальных спутниковых систем передачи данных в целях создания единого транспортного пространства и развития экспорта транспортных услуг. Автомобильный, морской и речной транспорт"
Контракт РТМ-118/14 от 10.12.2014
Исполнитель Открытое акционерное общество «Спутниковая система «Гонец» (ОАО «СС «Гонец»)</t>
  </si>
  <si>
    <t>3.2.</t>
  </si>
  <si>
    <t>«Научное обоснование целесообразности введения на территории Российской Федерации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целях поэтапного перехода к принципу «пользователь платит»
Контракт РТМ-68/16 от 21.06.2016
Исполнитель 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(НИУ ВШЭ)</t>
  </si>
  <si>
    <t>3.3.</t>
  </si>
  <si>
    <t>«Проведение научных исследований и разработка концепции создания интеллектуальных систем мониторинга транспорта на основе технологий радиочастотной идентификации, в сфере обеспечения безопасности транспортных систем, повышения качества функционирования региональных транспортных систем и работы транспортного комплекса Российской Федерации»
Контракт РТМ-125/16 от 05.09.2016
Исполнитель ООО «Транспортная интеграция»</t>
  </si>
  <si>
    <t>3.4.</t>
  </si>
  <si>
    <t>«Разработка научно-обоснованных подходов к системе внедрения и сопровождения инновационных транспортных технологий и трансфер-технологий в транспортном комплексе с использованием свободного программного обеспечения и облачных решений современной открытой информационной системы»
Контракт РТМ-119/16 от 29.08.2016
Исполнитель ООО «Центр Информационных Технологий»</t>
  </si>
  <si>
    <t>3.5.</t>
  </si>
  <si>
    <t>«Разработка научно-технического обеспечения построения и облика единой защищенной информационной связной системы транспортного комплекса Арктической зоны Российской Федерации»
Контракт РТМ-129/16 от 06.09.2016
Исполнитель ФГУП "ЗащитаИнфоТранс"</t>
  </si>
  <si>
    <t>3.6.</t>
  </si>
  <si>
    <t>«Разработка научно-обоснованных предложений по определению объектов транспортной инфраструктуры Российской Федерации, подверженных риску полной или частичной утраты функциональности в связи с прогнозируемыми климатическими изменениями, в том числе с оттаиванием многолетней (вечной) мерзлоты,  а также разработка научно обоснованных сценариев адаптации данных объектов транспортной инфраструктуры к прогнозируемым климатическим изменениям»
Контракт РТМ-139/16 от 12.09.2016
Исполнитель ООО «Транспортная интеграция»</t>
  </si>
  <si>
    <t>3.7.</t>
  </si>
  <si>
    <t>«Оценка влияния международных исследований, проводимых в рамках подготовки к Всемирной Конференции радиосвязи 2019 года (ВКР-19), на развитие транспортного комплекса Российской Федерации и определение предварительной позиции Минтранса по исследуемым вопросам»
Контракт РТМ-150/16 от 19.09.2016
Исполнитель ФГУП Морсвязьспутник</t>
  </si>
  <si>
    <t>3.8.</t>
  </si>
  <si>
    <t>«Разработка научно-обоснованных предложений по структуре и содержанию методики расчета массы погруженного и выгруженного груза по осадкам судна (драфт-сюрвей)»
Контракт РТМ-186/16 от 30.09.2016
Исполнитель ФГБОУ ВО ГУМРФ им.Макарова</t>
  </si>
  <si>
    <t>Не распределенные лимиты бюджетных обязательств на год</t>
  </si>
  <si>
    <t>Продолжены испытания элементов инфраструктуры для высокоскоростного движения на Экспериментальном кольце ОАО «ВНИИЖТ». Продолжена разработка технических требований на путевую технику с учетом требований Таможенного союза, унификации, надежности, энергоэффективности, производительности,  качества выполняемых работ в соответствии с современными требованиями к ремонту и содержанию объектов инфраструктуры в т.ч. и высокоскоростных линий.</t>
  </si>
  <si>
    <t>Начата разработка стандарта ГОСТ Р «Интерфейсы графические бортовых систем локомотивов. Общие технические требования». Выполняются работы по разработке государственных и межгосударственных стандартов (ГОСТ Р, ГОСТ) в том числе и обеспечивающих выполнение требований технических регламентов в области железнодорожного транспорта на основе утвержденных российских стандартов: ГОСТ «Система неразрушающего контроля продукции железнодорожного назначения. Общие положения»; ГОСТ Р «Контактная сеть для высокоскоростных железнодорожных линий. Технические требования и методы контроля»; ГОСТ Р «Системы управления и обеспечения безопасности движения поездов на высокоскоростных железнодорожных линиях. Требования безопасности и методы контроля»; ГОСТ «Контроль неразрушающий. Рельсы железнодорожные. Общие требования». Кроме того в целях обеспечения безопасности движения поездов и снижению рисков чрезвычайных ситуаций продолжены работы по разработке:  технических условий размещения и крепления грузов  в вагонах и контейнерах взамен действующих № ЦМ-943; ГОСТ «Тепловозы магистральные и маневровые. Метод определения энергоэффективности»; ГОСТ Р «Эргономические требования к органам управления и средствам отображения информации в кабине управления тягового подвижного состава»; изменения №1 в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ГОСТ Р  «Система стандартов безопасности труда. Методы оценки и расчёта профессиональных рисков работников железнодорожного транспорта»; СТО РЖД «Средства и системы управления железнодорожным тяговым подвижным составом микропроцессорные. Требования к обеспечению функциональной и информационной безопасности»; СТО РЖД «Железнодорожная техника. Процессы жизненного цикла. Общие требования»; СТО РЖД «Средства телемеханизации микропроцессорные для управления железнодорожным электроснабжением. Требования к обеспечению функциональной и информационной безопасности»; СТО РЖД  «Тяговый подвижной состав. Правила оценки и управления пожарными рисками»; СТО РЖД «Системы технического диагностирования и мониторинга устройств железнодорожной автоматики и телемеханики. Технические требования». Начаты работы по разработке Рекомендаций по тушению пожаров на железнодорожном транспорте.</t>
  </si>
  <si>
    <t>1.5.</t>
  </si>
  <si>
    <t>"Определение путей и способов создания и эксплуатации  программно-технического комплекса ведомственного сегмента обнаружения, предупреждения и ликвидации последствий компьютерных атак на информационные ресурсы Минтранса России"
Контракт РТМ-96/16 от 28.07.2016
Исполнитель ФГУП ЗащитаИнфоТранс</t>
  </si>
  <si>
    <t>103</t>
  </si>
  <si>
    <t>1.6.</t>
  </si>
  <si>
    <t xml:space="preserve">"Разработка концепции создания автоматизированной системы единой классификации информации по автобусным маршрутам  и остановочным пунктам при передаче сведений о пассажирских перевозках в целях стандартизации и унификации электронного оформления транспортных данных в ЕГИС ОТБ"
Контракт РТМ-115/16 от 29.08.2016
Исполнитель ФГУП ЗащитаИнфоТранс
</t>
  </si>
  <si>
    <t>1.7.</t>
  </si>
  <si>
    <t>«Разработка научно-обоснованных предложений по структуре и содержанию подпрограммы по обеспечению доступности для инвалидов транспортных средств и объектов транспортной инфраструктуры в рамках Государственной программы Российской Федерации «Развитие транспортной системы»
Контракт РТМ-116/16 от 29.08.2016
Исполнитель ООО «Транспортная интеграция»</t>
  </si>
  <si>
    <t>1.8.</t>
  </si>
  <si>
    <t>«Разработка научно-технологического обеспечения безопасности объектов транспортного комплекса Российской Федерации от угроз бесконтрольного использования аппаратов, движущихся в беспилотных режимах»
Контракт РТМ-124/16 от 05.09.2016
Исполнитель ФГУП ЗащитаИнфоТранс</t>
  </si>
  <si>
    <t>1.9.</t>
  </si>
  <si>
    <t>«Разработка нового облика информационно-коммуникационной инфраструктуры Минтранса России, подведомственных агентств и службы с учетом информационно-коммуникационной инфраструктуры Федерального агентства по обустройству государственной границы Российской Федерации»
Контракт РТМ-130/16 от 06.09.2016
Исполнитель ФГУП ЗащитаИнфоТранс</t>
  </si>
  <si>
    <t>1.10.</t>
  </si>
  <si>
    <t>"Разработка проекта методических рекомендаций по обеспечению доступности транспортных услуг и объектов транспортной инфраструктуры для инвалидов во время проведения массовых спортивных мероприятий в Российской Федерации"
Контракт РТМ-133/16 от 06.09.2016
Исполнитель МГУПС (МИИТ)</t>
  </si>
  <si>
    <t>1.11.</t>
  </si>
  <si>
    <t>«Разработка научно обоснованных предложений по формированию комплексной системы подготовки (обучения, переподготовки, повышения квалификации) учащихся и преподавателей транспортных учебных заведений, специалистов транспортной отрасли и  государственных служащих системы Минтранса России в области охраны окружающей среды, ресурсосбережения и обеспечения экологической безопасности на транспорте, включая предложения по структуре и содержанию курса «Экология транспорта»
Контракт РТМ-146/16 от 14.09.2016
Исполнитель МГУПС (МИИТ)</t>
  </si>
  <si>
    <t xml:space="preserve">
Распределение и исполнение  в 2016 году в части внебюджетных источников осуществляется ФГУП "Госкорпорация по ОрВД" согласно утвержденному 24.06.2016 года Плану научно-исследовательских и опытно-конструкторских работ ФГУП "Госкорпорация по ОрВД" на 2016 год и плановый период 2017-2020 гг., выполняемых за счет внебюджетных средств в рамках Федеральной целевой программы "Модернизация ЕС ОрВД РФ (2009-2020)"</t>
  </si>
  <si>
    <t>По теме "Научно-техническое и методическое сопровождение пилотного проекта "Ямал-АЗН" (маршрут Надым-Бованенково) разработаны программа и методики эксплуатационных испытаний, проводимых в рамках пилотного проекта "Ямал-АЗН", и программа и методики летных проверок наземных станций АЗН-В. Проведены испытания системы АЗН пилотного проекта "Ямал-АЗН". Подготовлен отчет с анализом результатов приемочных и эксплуатационных испытаний, содержащий предложения по внедрению системы АЗН-В полуострова Ямал в штатную эксплуатацию.
Работа завершена. Акт сдачи-приемки выполненных работ от 25.07.2016.</t>
  </si>
  <si>
    <t>Мероприятия по проведению прикладных научно-исследовательских работ, всего</t>
  </si>
  <si>
    <t>Разработка ОДМ "Защита от коррозии бетонных и железобетонных конструкций транспортных сооружений", государственный контракт № ФДА 47/224 от 03.08.2016, исполнитель ООО "ПГМ-Городское Пространство", 1771750975716000063</t>
  </si>
  <si>
    <t>Разработка ОДМ "Применение гибких бетонных поверхностных покрытий для защиты и укрепления  автомобильных дорог", государственный контракт № ФДА 47/226 от 03.08.2016, исполнитель ООО "Корпорация ДорПромСтрой", 1771750975716000065</t>
  </si>
  <si>
    <t>Разработка ОДМ "Методические рекомендации по оценке технического состояния и подтверждению эффективности применения конструкций из полимерных композиционных материалов на автомобильных дорогах", государственный контракт № ФДА 47/225 от 03.08.2016, исполнитель ООО "Геолайт", 1771750975716000064</t>
  </si>
  <si>
    <t>Разработка ОДМ «Методические рекомендации по учету влияния параметров транспортного потока на темпы развития повреждений покрытий дорожных одежд (на основе мониторинга федеральной автомобильной дороги М-6 «Каспий»)», государственный контракт № ФДА 47/227 от 03.08.2016, исполнитель ООО "НТЦ "КАТАФОТ", 1771750975716000066</t>
  </si>
  <si>
    <t>Разработка методических рекомендаций по обеспечению автомобильных дорог альтернативными источниками электрической энергии и тепла, государственный контракт № ФДА 47/259 от 02.09.2016, исполнитель ООО "СПбГАСУ-Дорсервис" , 1771750975716000092</t>
  </si>
  <si>
    <t>Разработка методических рекомендаций по горячей регенерации асфальтобетонных покрытий, государственный контракт № ФДА 47/275 от 20.09.2016, исполнитель ООО "СПбГАСУ-Дорсервис ", 1771750975716000106</t>
  </si>
  <si>
    <t>Разработка проекта национального стандарта «Технические средства организации дорожного движения. Правила применения дорожных знаков, разметки, светофоров, дорожных ограждений и направляющих устройств» (Переработка ГОСТ Р 52289-2004), государственный контракт № ФДА 47/213  от 12.07.2016, исполнитель ФАУ "РОСДОРНИИ", 1771750975716000055</t>
  </si>
  <si>
    <t>Разработка изменений ГОСТ Р 52766–2007 "Дороги автомобильные общего пользования. Элементы обустройства. Общие требования", ГОСТ Р 52282–2004 "Технические средства организации дорожного движения. Светофоры дорожные. Типы и основные параметры. Общие технические требования. Методы испытаний", ГОСТ Р 52290–2004 "Технические средства организации дорожного движения. Знаки дорожные. Общие технические требования", государственный контракт № ФДА 47/218 от 20.06.2016, исполнитель ФАУ "РОСДОРНИИ", 1771750975716000058</t>
  </si>
  <si>
    <t>Разработка рекомендаций по установлению гарантийных сроков и сроков службы конструктивных элементов мостовых сооружений, государственный контракт № ФДА 47/217  от 20.06.2016, исполнитель МГУПС МИИТ, 1771750975716000059</t>
  </si>
  <si>
    <t>Разработка ОДМ "Рекомендации по применению геоэкозащитных технологий при проектировании, строительстве и эксплуатации автомобильных дорог", государственный контракт № ФДА 47/234 от 12.08.2016, исполнитель ООО "ГЕО-ПРОЕКТ", 1771750975716000070</t>
  </si>
  <si>
    <t>Разработка временных регламентов взаимодействия участников и дополнительных разделов технического задания на выполнение работ по разработке проектной и рабочей документации на «пилотных» проектах применительно к строительству, капитальному ремонту и реконструкции объектов транспортной инфраструктуры с применением BIM-технологии, с учетом положений стандартов европейских стран, государственный контракт № ФДА 47/243 от 23.08.2016, исполнитель АО "Институт Стройпроект", 1771750975716000076</t>
  </si>
  <si>
    <t>Разработка проекта национального стандарта ГОСТ Р "Автомобильные дороги общего пользования. Технические средства организации дорожного движения в местах производства работ. Технические требования. Правила применения", государственный контракт № ФДА 47/230 от 10.08.2016, исполнитель ФАУ "РОСДОРНИИ", 1771750975716000068</t>
  </si>
  <si>
    <t xml:space="preserve">Разработка комплекса ПНСТ по исследованию геосинтетических материалов, выполняющих функцию борьбы с эрозией откосов и устанавливающего методику определения  водопроницаемости геосинтетических материалов , государственный контракт № ФДА 47/231 от 10.08.2016, исполнитель АНО "НИИ ТСК" , 1771750975716000069 </t>
  </si>
  <si>
    <t xml:space="preserve">Разработка ОДМ "Геотехнический мониторинг сооружений инженерной защиты автомобильных дорог", государственный контракт № ФДА 47/245 от 24.08.2016, исполнитель ООО "НТЦ ГеоПроект" , 1771750975716000082 </t>
  </si>
  <si>
    <t xml:space="preserve">Разработка ОДМ "Рекомендации по применению винтовых свай на автомобильных дорогах", государственный контракт № ФДА 47/252 от 30.08.2016, исполнитель ООО "КОРПОРАЦИЯ ДОРПРОМСТРОЙ", 1771750975716000088 </t>
  </si>
  <si>
    <t xml:space="preserve">Разработка ОДМ "Методические рекомендации по повышению надежности защитных и укрепительных сооружений в условиях чрезвычайных ситуаций и опасных природных явлений" , государственный контракт № ФДА 47/251 от 30.08.2016, исполнитель ООО "КОРПОРАЦИЯ ДОРПРОМСТРОЙ", 1771750975716000087 </t>
  </si>
  <si>
    <t xml:space="preserve">Разработка ПНСТ "Конструирование и расчет дорожных одежд автомобильных дорог с низкой интенсивностью движения", государственный контракт № ФДА 47/273 от 20.09.2016, исполнитель ФАУ "РОСДОРНИИ", 1771750975716000104 </t>
  </si>
  <si>
    <t>Контракт выполнен. Утвержден ОДМ 218.6.020-2016, распоряжение от 29.08.2016 № 1731-р</t>
  </si>
  <si>
    <t>Контракт выполнен. Утвержден ОДМ 218.3.073-2016, распоряжение от 30.08.2016 № 1735-р</t>
  </si>
  <si>
    <t>Фактические расходы  за 2016 год по источникам</t>
  </si>
  <si>
    <t xml:space="preserve">Результаты реализации програмных мероприятий по направлению НИОКР за 2016 год  в рамках федеральной целевой программы "Развитие транспортной системы России (2010-2020 годы)" 
государственный заказчик - координатор - Министерство транспорта Российской Федерации
</t>
  </si>
  <si>
    <t>Подготовлен прогноз потребностей в развитии сети АГНКС (Автомобильная газонаполнительная компрессорная станция)  и КриоАЗС (Криогенная автомобильная заправочная станция), а также сервисной  инфраструктуры по автомобильным трассам на направлениях МТК и в зонах их тяготения. 
Подготовлен прогноз потребностей в развитии газозаправочной и сервисной сети для морского транспорта, обеспечивающего перевозки по направлениям  МТК.
Выполнен прогноз потребностей в развитии газозаправочной и сервисной сети для внутреннего водного транспорта, обеспечивающего перевозки по направлениям  МТК.
Получен прогноз потребности в строительстве заводов по сжижению газа и развитию бункеровочных баз в морских и речных портах, а также на сети автомобильных дорог.
Разработаны унифицированные принципы, методика и математическая модель расчета оценки влияния развития газомоторной инфраструктуры на конкурентоспособность и транзитный потенциал коридоров, а также на показатели экспорта транспортных услуг и на иные социальные и экономические эффекты (прямые и косвенные), в том числе на снижение негативного воздействия транспортной системы на окружающую среду.
Проведена апробация методики путем расчета требуемых параметров с использованием разработанной математической модели на примере участка МТК.
Разработаны картографические материалы, включая схемы маршрутов прохождения МТК по территории Российской Федерации, с указанием перспективного спроса на природный газ в качестве моторного топлива и рекомендуемых мест размещения объектов газомоторной инфраструктуры для автомобильного, внутреннего водного и морского транспорта.</t>
  </si>
  <si>
    <t xml:space="preserve">Выполнен анализ существующего уровня доступности и параметров транспортного обслуживания субъектов Российской Федерации на предмет наличия узких мест в развитии экспорта пассажирских транспортных услуг и путей их устранения.
Проведен сравнительный анализ уровня доступности и привлекательности для внешних потребителей пассажирских транспортных услуг (в части межрегиональных пассажирских перевозок) Российской Федерации и иностранных государств с различным уровнем развития туризма и условиями инвестиционного климата.
Определены области применения стандарта транспортного обслуживания населения при организации межрегиональных пассажирских перевозок.
Разработан проект стандарта транспортного обслуживания населения при организации межрегиональных пассажирских перевозок, включающего в себя основные понятия, описание нормативных правовых актов, регламентирующих стандарт транспортного обслуживания, требования к транспортному обслуживанию населения и к составу и характеристикам сервисов, предоставляемых пассажирам при организации межрегиональных пассажирских перевозок.
Подготовлены предложения по развитию функциональных характеристик АСУ ТК в части межрегиональных пассажирских перевозок.
Проведена апробация и калибровка стандарта транспортного обслуживания населения при организации межрегиональных пассажирских перевозок и подготовлены предложения по информационному наполнению реестров формализованных требований к параметрам транспортного обслуживания населения.
Разработана методология оценки соблюдения стандарта транспортного обслуживания населения при организации межрегиональных перевозок.
</t>
  </si>
  <si>
    <t xml:space="preserve">Изготовлены 3 макетных образца абонентских мультимодовых терминалов ГАИС «ЭРА-ГЛОНАСС», макетный образец технологического аппаратно-программного комплекса взаимодействия с ГАИС «ЭРА-ГЛОНАСС». 
Проведено развертывание пилотных (опытных) зон для испытаний макетных образцов абонентских терминалов МНСС, функционирующих в составе автоматизированной системы мониторинга, контроля и управления транспортным процессом (монтаж и пусконаладочные работы в пилотных (опытных) зонах).  Проведены испытания макетных образцов абонентских терминалов МНСС и технологического аппаратно-программного комплекса взаимодействия МНСС с автоматизированными системами мониторинга, управления и контроля транспортным процессом. 
Проведены испытания макетных образцов абонентских мультимодовых терминалов ГАИС «ЭРА-ГЛОНАСС» и технологического аппаратно-программного комплекса взаимодействия с ГАИС «ЭРА-ГЛОНАСС». 
Выполнена подготовка к испытаниям макетов абонентских терминалов на соответствие требованиям Правил Российского Речного Регистра. 
Выполнена разработка предложений по доработке (усовершенствованию) системы мониторинга, контроля и управления транспортным процессом в труднодоступных районах. 
Разработаны предложения по оценке потребных затрат на создание и поддержание системы мониторинга, контроля и управления транспортными процессами на Крайнем Севере и других труднодоступных районах Российской Федерации с использованием технологий многофункциональных низкоорбитальных спутниковых систем передачи данных. 
Выполнена разработка технических условий (ТУ) на макетный образец АТОМ-МТ и согласована конструкторская документация на макеты абонентских терминалов с Российским Речным Регистром на соответствие параметров и характеристик требованиям п. 2.7.1, 22.1.2 – 22.1.7, 22.1.25 – 22.1.29 ч. IV Правил классификации и постройки судов внутреннего плавания (ПСВП). 
Разработана и согласована с Российским Речным Регистром рабочая документация на установку макетов абонентских терминалов на транспортных средствах. 
Проведены патентные исследования в соответствии с ГОСТ Р 15.011-96.
Результаты работы способствуют созданию предпосылок формирования единого транспортного пространства России. Вместе с тем, полученные в ходе выполнения работы результаты могут внедряться Минтрансом России в последовательности, определенной документами, разрабатываемыми в ходе выполнения настоящей работы: перечнем нормативных правовых и методических мер, включая их порядок и этапность, обеспечивающих внедрение и применение процедур взаимодействия МНСС и автоматизированных СМКУ ТП; планом нормотворческой работы Министерства транспорта Российской Федерации; планами деятельности подведомственных Минтрансу России федеральных органов исполнительной власти в соответствии с их компетенцией.
</t>
  </si>
  <si>
    <t xml:space="preserve">Проведен анализ исходных данных, международного опыта,  действующей системы налогообложения владельцев транспортных средств на территории Российской Федерации. 
 Выполнена оценка социально-экономических, организационно-правовых, законодательно-нормативных, финансовых последствий и рисков, связанных с введением системы (систем) взимания платы.  
 Подготовлен прогноз результатов введения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том числе с учетом затрат, связанных с администрированием сбора данной платы.  Разработаны математические модели перераспределения грузопотоков, в том числе на иные виды транспорта, при введении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Проведен расчет постоянных и переменных платежей  за пользование объектами автодорожной инфраструктуры и обоснование их оптимального финансово-экономического соотношения и соответствующие финансово-экономические расчеты эффекта от внедрения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с учетом интеграции в международную транспортную систему и создания единого таможенного союза. 
 Разработана концепция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том числе базовые принципы, организационно-технические решения и стоимостные параметры (затраты на создание и расходы на эксплуатацию). 
 Выполнены расчеты альтернативных моделей финансирования расходов на создание и эксплуатацию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Проведен расчет экономически обоснованного размера платы с грузовых транспортных средств разрешенной максимальной массой от 3,5 до 12 тонн включительно за проезд по автомобильным дорогам общего пользования.  Подготовлена оценка влияния вводимой платы на цены транспортных услуг и розничные цены различных категорий товаров. 
</t>
  </si>
  <si>
    <t xml:space="preserve">Проведен анализ отечественного и зарубежного опыта, обосновывающих материалов, проектов и законодательных инициатив по использованию систем и технологий РЧИД (радиочастотной идентификации) для решения задач мониторинга транспортных средств, автоматизации  обработки  информации и управления  транспортом.
 Выполнен анализ задач транспортного комплекса Российской Федерации, решаемых применением РЧИД технологий.
 Сформирован облик ИСМТ – РЧИД (интеллектуальных систем мониторинга  транспорта на основе инновационных технологий радиочастотной идентификации) и уточнение технических требований  предъявляемых к ее подсистемам  и  к ИСМТ – РЧИД в целом, с учетом необходимости использования импортозамещающих технологий, создание концепции разработки и внедрения ИСМТ – РЧИД в транспортном комплексе Российской Федерации.
 Подготовлено финансово – экономическое обоснование создания интеллектуальных систем мониторинга на основе технологий радиочастотной идентификации. 
 Проведена оценка качественных и количественных показателей эффективности работы перспективной ИСМТ – РЧИД.
 Подготовлено обоснование базовых технических и технологических решений, предлагаемых в рамках создания интеллектуальных систем мониторинга на основе технологий радиочастотной идентификации.
 Сформированы общие технические решения реализации ИСМТ – РЧИД, моделирование системы функционирования  перспективной ИСМТ – РЧИД.  Создан проект технического задания на опытно-конструкторскую работу на создание перспективной ИСМТ – РЧИД.
 Разработана модель угроз использования технологий радиочастотной идентификации на транспорте. 
 Проведен анализ существующих ограничений в нормативно-правовых актах, разработан план первоочередных мероприятий по созданию и совершенствованию нормативно-правового обеспечения, внедрению и эксплуатации ИСМТ – РЧИД в транспортном комплексе Российской Федерации.
 Разработаны научно-обоснованные предложения к проекту правительственной программы действий (дорожной карте) по внедрению ИСМТ – РЧИД в транспортном комплексе Российской Федерации.
</t>
  </si>
  <si>
    <t xml:space="preserve">Проведен сравнительный анализ зарубежных и российской систем охраны результатов интеллектуальной деятельности, механизмов трансфера и внедрения инноваций с учетом специфики транспортной сферы.
 Выполнено исследование российской и зарубежных практик трансфера и внедрения инновационных технологий в транспортно-логистической сфере.  
 Проанализированы организационно-правовые механизмы, обеспечивающие трансфер и внедрение инновационных технологий в транспортно-логистической сфере. 
 Выполнен анализ проблем, связанных с охраной и внедрением результатов интеллектуальной деятельности в транспортной сфере Российской Федерации. 
 Разработаны рекомендации по вопросам повышения эффективности государственного учета и мониторинга использования объектов интеллектуальной собственности в транспортно-логистической сфере, полученных в результате работ, финансируемых из средств бюджета Российской Федерации и бюджетов субъектов Российской Федерации. 
 Разработаны методологические рекомендации по эффективному обеспечению трансфера и внедрению передовых зарубежных и отечественных технологий в транспортной сфере.  
 Разработаны научно-обоснованные предложения по совершенствованию законодательства на федеральном и региональном уровнях, в части создания условий для расширения практик трансфера и внедрения инноваций в транспортно-логистической сфере.
 Проведено формирование программы мероприятий по созданию центров трансфера и обеспечения внедрения инновационных технологий в транспортно-логистической сфере Российской Федерации.
 Создана информационная среда, обеспечивающая учет, сопровождение и внедрение инновационной деятельности и трансфер-технологий в транспортном комплексе с использованием свободного программного обеспечения и облачных решений современной открытой информационной системы.
</t>
  </si>
  <si>
    <t xml:space="preserve">Проведен анализ геоэкономических, научно-технических, технологических и организационно-правовых условий реализации защищённого навигационно-информационного обеспечения транспортного комплекса Арктической зоны Российской Федерации применительно к различным видам транспорта.
 Выполнена разработка научно-обоснованных концептуальных решений построения и применения Единой защищенной информационно-телекоммуникационной системы транспортного комплекса Арктической зоны Российской Федерации.
 Подготовлено научное экономическое обоснование Программы создания ЕЗИС ТКА (Единой защищенной информационной связной системы  транспортного комплекса Арктической зоны Российской Федерации). 
 Разработаны технические задания на разработку Системы, её аппаратно-программных комплексов (АПК).
 Создан стендовый комплекс для моделирования, макетирования и испытаний аппаратных и программных средств и комплексов Системы.
 Разработаны предложения по развитию механизмов государственного нормативного правового и нормативно-технического регулирования навигационно-информационного и телекоммуникационного обеспечения транспортного комплекса в Арктической зоне РФ с использованием отечественных технологий.
 Подготовлена методика оценки эффективности внедрения и применения Системы на транспортном комплексе Арктической зоны Российской Федерации.
</t>
  </si>
  <si>
    <t xml:space="preserve">Проведен анализ российских и международных научных исследований о текущем состоянии природной среды и прогнозах изменения климата в Арктике и на территориях распространения многолетней (вечной) мерзлоты и о предлагаемых мерах адаптации инфраструктурных объектов к прогнозируемым климатическим изменениям.
 Выполнен анализ изменения климатических характеристик в зонах эксплуатации объектов транспортной инфраструктуры федерального значения Арктической зоны Российской Федерации и на территориях распространения многолетней (вечной) мерзлоты.
 Проведен анализ эффективности и достаточности технических и инженерных решений, направленных на обеспечение безопасности исследуемых объектов транспортной инфраструктуры в прогнозируемых условиях.
 Разработана схема районирования Арктической зоны Российской Федерации и территорий распространения многолетней (вечной) мерзлоты, исходя из условий строительства и эксплуатации, в том числе степени риска частичной или полной утраты функциональности в связи с прогнозируемыми климатическими изменениями.
 Разработан проект методики определения объектов транспортной инфраструктуры федерального значения, расположенных в Арктической зоне Российской Федерации и на территориях распространения многолетней (вечной) мерзлоты, подверженных риску частичной или полной утраты функциональности в связи с прогнозируемым климатическим изменениями.
 Подготовлены возможные сценарии адаптации объектов транспортной инфраструктуры к происходящим и прогнозируемым климатическим изменениям.
</t>
  </si>
  <si>
    <t xml:space="preserve">Проведен анализ предложений по внедрению перспективных радиотехнических систем связи на транспорте, представленных Администрациями связи иностранных государств на собраниях рабочих и проектных групп МСЭ, СЕРТ и РСС в 2016 году в рамках проведения работ по подготовке к ВКР-19.
 Определены технические характеристики и защитные критерии предлагаемых перспективных радиотехнических систем связи в полосах частот, рассматриваемых в рамках подготовки к ВКР-19.
 Определены технические характеристик РЭС транспортной системы Российской Федерации  в указанных полосах частот.
 Разработана модель взаимодействия и электромагнитной обстановки, возникающая в результате внедрения перспективных РЭС (радиоэлектронных средств), рассматриваемых при подготовке к ВКР-19, с учетом РЭС существующей транспортно-технологической структуры Российской Федерации.
 Разработана методика оценки влияния перспективных радиоэлектронных средств и радио-технологий, рассматриваемых в рамках подготовки к ВКР-19, на эффективность развития технологической инфраструктуры транспортного комплекса Российской Федерации;
 Подготовлены предложения в предварительную позицию России по вопросам ВКР-19, затрагивающим интересы Минтранса России в целях повышения конкурентоспособности транспортной системы Российской Федерации на основе внедрения инновационных транспортных технологий. 
</t>
  </si>
  <si>
    <t xml:space="preserve">Определена процедура расчета средней осадки судна с учетом наличия крена и дифферента судна с учетом его конструктивных особенностей.
Определена процедура расчета массы погруженного или выгруженного груза с учетом особенностей судовой документации российских судов.  
Определена процедура расчета массы погруженного или выгруженного груза с учетом особенностей судовой документации иностранных судов.  
Определена процедура расчета массы погруженного или выгруженного груза, которая  может быть применена для российских судов, учитывающая особенности конструкции, типы судов, состав судовой документации,  особенности  груза, характера и места грузообработки и другие факторы.
Определена процедура расчета массы погруженного или выгруженного груза, которая может быть применена для иностранных судов, учитывающая особенности конструкции, типы судов, состав  судовой документации,  особенности  груза, характера и места грузообработки и другие факторы.
Определена процедура расчета массы погруженных и выгруженных грузов при отсутствии, повреждении  или недостаточной точности отдельных видов судовых документов и возможности использования их аналогов с указанием возможной потери точности измерения с учётом такой замены.
Определена процедура оценки точности измерения массы погруженного и выгруженного груза для отечественных и иностранных судов с учетом используемой судовой документации отечественных и иностранных судов.
</t>
  </si>
  <si>
    <t>3.9.</t>
  </si>
  <si>
    <t>«Разработка научно обоснованной концепции и технико-экономического обоснования создания многофункциональной системы комплексного мониторинга условий работы и информационного обеспечения транспортного комплекса в труднодоступных местах Российской Федерации»
Контракт РТМ-187/16 от 03.10.2016
Исполнитель акционерное общество «Спутниковая система «Гонец» (АО «СС «Гонец»)</t>
  </si>
  <si>
    <t xml:space="preserve">Разработана научно-обоснованная концепция создания многофункциональной системы комплексного мониторинга условий работы и информационного обеспечения транспортного комплекса в труднодоступных местах Российской Федерации (Системы).
Разработано технико-экономического обоснования (ТЭО).
Разработаны предложения по созданию опытной зоны системы мобильных ситуационных штабов и центров на территории Российской Федерации в интересах повышения конкурентоспособности и транспортной безопасности с использованием отечественных космических аппаратов.
</t>
  </si>
  <si>
    <t>Завершены исследования и разработка математических методов и алгоритмов для подсистемы прогнозирования объемов спроса на грузовые железнодорожные перевозки.
Разработана методика формирования каталога услуг холдинга "РЖД", разработки стандартов их качества и создания системы информационного контроля за их выполнением.</t>
  </si>
  <si>
    <t>Продолжена разработка показателя оперативной оценки энергоэффективности магистральных тепловозов в эксплуатации методики его определения. 
Продолжена работа по определению потерь электроэнергии при организации движения грузовых поездов от наличия неровностей в пути.</t>
  </si>
  <si>
    <t xml:space="preserve">Завершена работа по актуализации инструкции по организации обращения грузовых поездов повышенной массы и длины на железнодорожных путях общего пользования ОАО «РЖД».; по оценке продольно-динамических сил в поездах повышенной массы и длины при использовании системы СУТП; по технико-экономической оценке экономии затрат ОАО «РЖД» от использования грузовых вагонов с улучшенными техническими характеристиками на сети железных дорог на основе проведения сравнительных испытаний.
Разработана комплексная методика оценки технологической и экономической эффективности тяжеловесного движения и вождения соединенных поездов на железнодорожных линиях, учитывающей их влияние на стоимость жизненного цикла объектов инфраструктуры и тягового подвижного состава.
Проведены испытания на Западно-Сибирской железной дороге по определению динамического воздействия на железнодорожный путь от движения поездов, состоящих из полувагонов в изношенном состоянии, с осевой нагрузкой 25 тс и 23,5 тс, в том числе в режиме экстренного торможения.
</t>
  </si>
  <si>
    <t>Завершена работа по научно-техническому сопровождению подконтрольной эксплуатации магистрального грузового газотурбовоза ГТ1h-001 на Свердловской железной дороге.
Разработана конструкторская документация на вагон охраны труда.</t>
  </si>
  <si>
    <t xml:space="preserve">Разработан проект технического задания на выполнение опытно-конструкторской работы по созданию системы непрерывного контроля психофизиологического состояния водителей (далее СК ПФС); разработаны требования к программному обеспечению для передачи информации от водителя в центр управления дорожным движением (центр мониторинга) и обеспечения обратной связи; разработаны требования к автоматизированному рабочему месту оператора центра управления дорожным движением (центр мониторинга), необходимому программному обеспечению, проведена подготовка соответствующей технической документации.
Разработано финансово-экономическое обоснование создания, развертывания и поддержания СК ПФС с целью повышения уровня безопасности транспортной системы; подготовлено обоснование затрат на содержание системы в расчете на год; сформированы предложения по возможным механизмам оснащения парка подвижного состава и диспетчерских пунктов соответствующими устройствами -  внедрению СК ПФС в хозяйственный оборот, в том числе на условиях государственно-частного партнерства; проведен анализ действующей нормативной базы для создания, функционирования и внедрения данной системы в хозяйственный оборот; разработан перечень проектов нормативных правовых и нормативно-технических документов, обеспечивающих создание, функционирование и внедрение в хозяйственный оборот СК ПФС с обоснованием необходимости их принятия.
Результаты планируется использовать в управлении дорожным движением, деятельности предприятий, осуществляющих автомобильные перевозки пассажиров и опасных грузов по дорогам общего пользования, а также подготовке Минтрансом России нормативных правовых, нормативных технических и организационных документов, обеспечивающих функционирование разрабатываемой системы.
</t>
  </si>
  <si>
    <t xml:space="preserve">Разработаны информационно-аналитические материалы и документы по следующим вопросам:
 1) Анализ факторов, снижающих эффективность функционирования ЕГИС ОТБ по сбору и обработке персональных данных.
 2) Анализ международного законодательства и практического опыта иностранных государств по повышению эффективности функционирования и использования автоматизированных систем заблаговременной информации о пассажирах.
 3) Анализ возможностей иностранных и российских систем бронирования пассажирских перевозок по заблаговременной передаче персональных данных о пассажирах в АЦБПДП. Способы и форматы передаваемых данных.
 4) Разработка основных направлений по совершенствованию технологии сбора и обработки персональных данных в ЕГИС ОТБ.
 5) Разработка проекта концепции совершенствования технологии сбора и обработки персональных данных о пассажирах и персонале (экипаже) в ЕГИС ОТБ.
 6) Подготовка предложений по доработке существующих нормативных правовых документов в интересах совершенствования технологии сбора и обработки персональных данных о пассажирах и персонале (экипаже) в ЕГИС ОТБ, в том числе, по внесению изменений в приказ Министерства транспорта Российской Федерации от 19 июля 2012 г. № 243 «Об утверждении Порядка формирования и ведения автоматизированных централизованных баз персональных данных о пассажирах, а также предоставления содержащихся в них данных».
 7) Разработка предложений в проект технического задания по модернизации ЕГИС ОТБ.
</t>
  </si>
  <si>
    <t xml:space="preserve">Проведен анализ нормативно-правовой базы и актуального опыта в области оценки социально-экономической эффективности транспортного обслуживания населения в части пассажирских перевозок транспортом общего пользования в пригородном сообщении. 
 Разработан проект методики оценки социально-экономической эффективности транспортного обслуживания населения в части пассажирских перевозок всеми видами транспорта общего пользования в пригородном сообщении. 
 Проведена апробация методики количественной оценки величины социально-экономической эффективности транспортного обслуживания населения в части пассажирских перевозок транспортом общего пользования в пригородном сообщении на примере выбранных субъектов Российской Федерации. 
 Подготовлены рекомендации по повышению социально-экономической эффективности функционирования транспорта общего пользования в пригородном сообщении для субъектов Российской Федерации.
</t>
  </si>
  <si>
    <t>«Подготовка научно обоснованных предложений по разработке проектов нормативных правовых актов, устанавливающих порядок определения размера арендной платы за имущество аэродромов, находящееся в федеральной собственности, взимания арендных платежей в пользу организаций – балансодержателей имущества аэродромов, а также дальнейшего распределения части арендных платежей в целях обеспечения развития аэродромной инфраструктуры».
Контракт РТМ-52/16 от 07.06.2016
Исполнитель ФГУП ГосНИИ ГА</t>
  </si>
  <si>
    <t xml:space="preserve">Проведен анализ действующих нормативных правовых актов, регламентирующих порядок формирования и взимания арендных платежей за имущество аэродромов, находящееся в федеральной собственности.  Выполнен анализ международной практики формирования и взимания арендных платежей за имущество аэродромов гражданской авиации. 
 Проведен анализ экономической деятельности юридических лиц, осуществляющих эксплуатацию аэродромов гражданской авиации; выполнен анализ и моделирование формирования собственных инвестиционных источников аэропортового бизнеса в зависимости от его операционных показателей (пассажиро/грузо - потоки) и географического расположения, определены размеры и источники формирования денежных средств на уплату арендных платежей за использование аэродромов, находящихся в федеральной собственности, с учетом их операционных показателей и географического расположения. 
 Проведен анализ финансово-экономической деятельности федеральных государственных унитарных предприятий – балансодержателей имущественных комплексов аэродромов гражданской авиации. 
 Сформированы группы аэропортов исходя из рассчитанных объемов денежных средств на уплату арендных платежей. 
 Выполнена разработка двух обоснованных альтернативных механизмов расчета размера арендной платы за имущество аэродромов, находящееся в федеральной собственности и ее взимания в пользу организаций – балансодержателей аэродромного имущества. 
 Определены предполагаемые объемы получаемых балансодержателем за расчетный период арендных платежей в соответствии с предлагаемыми механизмами расчета их размеров. 
 Проведено определение части объема арендных платежей, получаемых балансодержателями за расчетный период, необходимых для обеспечения функционирования федеральных государственных унитарных предприятий-балансодержателей аэродромов. 
 Определены механизмы распределения части арендных платежей, получаемых за расчетный период, на ремонт аэродромов (в соответствии с классификацией работ по содержанию и ремонту аэродромов гражданской авиации, находящихся в федеральной собственности, и объемов финансовых затрат на указанные цели, утвержденных и рассчитанных в соответствии с действующим законодательством Российской Федерации) и развитие аэродромной инфраструктуры. 
 Подготовлены обоснованные предложения по разработке нормативных правовых актов, утверждающих механизм расчета размеров арендной платы за имущество аэродромов, находящееся в федеральной собственности, ее взимания и дальнейшего распределения на цели ремонта аэродромов гражданской авиации и развитие аэродромной инфраструктуры. 
</t>
  </si>
  <si>
    <t xml:space="preserve">Проведен анализ действующего законодательства Российской Федерации, нормативных правовых актов и методических документов в области защиты информации, в части организации работ по обнаружению, предупреждению и ликвидации последствий компьютерных атак и компьютерных инцидентов, и обеспечения безопасности информации на объектах Критической информационной инфраструктуры (далее – КИИ).
 Проведен анализ отраслевого, отечественного и мирового опыта применения средств и методов обнаружения (выявление признаков проведения, определение источников и направленности) компьютерных атак на информационные системы и ликвидации последствий компьютерных инцидентов.
 Определены информационные и информационно-телекоммуникационные системы Минтранса России, относящиеся к критической информационной инфраструктуре.
 Выполнена разработка сценариев типовых компьютерных атак.
 Разработана методика обследования ИС (информационных систем) и ИТКС (информационно-телекоммуникационных систем) Минтранса России, относящихся к КИИ.
 Выполнено обследование ИС и ИТКС Минтранса России, относящихся к КИИ, по методике в объеме, достаточном для определения степени их защищенности от компьютерных атак и мер по организации защиты указанных систем. 
 Подготовлено обоснование перспективных направлений применения технологий обнаружения, предупреждения и ликвидации последствий компьютерных атак и компьютерных инцидентов с учетом специфики транспортной отрасли.
 Разработана концепция создания и функционирования ведомственного сегмента ГосСОПКА в транспортном комплексе Российской Федерации.
 Выполнена разработка требований к программно-техническому комплексу СОПКА-Минтранс и предложения по обеспечению единства технологического управления при осуществлении взаимодействия между субъектами ГосСОПКА.
 Разработаны научно-обоснованные предложения по структуре и содержанию технического задания на проектирование Программно-технического комплекса ведомственного центра ГосСОПКА Минтранса России.
 Разработано финансово-экономическое обоснование на создание ведомственного сегмента «СОПКА-Минтранс».
</t>
  </si>
  <si>
    <t xml:space="preserve">Проведен анализ в области создания и ведения систем учета, классификации и кодирования информации по пассажирским перевозкам автомобильным транспортом в Российской Федерации и за рубежом.
Разработаны научно-обоснованные подходы к созданию и ведению систем учета, классификации и кодирования информации по пассажирским перевозкам автомобильным транспортом, в том числе с учетом возможности использования внешних федеральных реестров маршрутов и остановочных пунктов в части регулярных автобусных перевозок, которые будут формироваться во исполнение требований Федерального закона Российской Федерации от 13.07.2015 г. № 220-ФЗ.
Разработаны научно-обоснованные подходы по созданию единых автоматизированных классификаторов автобусных маршрутов и расписаний, остановочных пунктов и автоперевозчиков, используемых при передаче в АЦБПДП (автоматизированные централизованные базы персональных данных о пассажирах и персонале транспортных средств) сведений о пассажирских перевозках в ЕГИС ОТБ (Единой государственной информационной системы обеспечения транспортной безопасности).
Подготовлен проект технического задания на создание АСКМ-А (автоматизированной системы ведения единых классификаторов автобусных маршрутов и остановочных пунктов).
Разработан проект унифицированного формата представления информации по автобусным маршрутам и остановочным пунктам для пассажирских перевозок в целях стандартизации и унификации электронного оформления транспортных данных по автомобильным перевозкам;
Подготовлены предложения по доработке (уточнению) существующих нормативно-правовых документов в интересах создания и ведения АСКМ-А, а также создание макета АСКМ-А.
</t>
  </si>
  <si>
    <t xml:space="preserve">Получены результаты анализа существующего уровня доступности транспортных услуг и объектов транспортной инфраструктуры для инвалидов в Российской Федерации, выявлены основные проблемы, сдерживающие транспортную подвижность людей с ограниченными возможностями с разбивкой по видам транспорта.
 Подготовлены предложения по основным приоритетам государственной политики в сфере обеспечения доступности транспортных услуг и объектов транспортной инфраструктуры для инвалидов в Российской Федерации.
 Разработаны предложения по целям, задачам и целевым показателям (индикаторам) достижения целей и решения задач подпрограммы по обеспечению доступности для инвалидов транспортных средств и объектов транспортной инфраструктуры в рамках Государственной программы «Развитие транспортной системы» (далее – подпрограмма).  
 Сформированы предложения по срокам, этапам реализации и ожидаемым результатам подпрограммы, а также предложения по перечню мероприятий подпрограммы в привязке к ее целям, задачам и целевым показателям (индикаторам).
 Проведен расчет необходимого объема финансового обеспечения мероприятий подпрограммы с предложениями по источникам финансирования, с разбивкой по годам.
 Сформированы предложения по мерам государственного регулирования при реализации подпрограммы. 
 Подготовлены предложения по использованию механизмов государственно-частного партнерства для реализации мероприятий подпрограммы.
 Выполнен анализ социальных, финансово-экономических и иных рисков реализации подпрограммы с описанием мер управления рисками.
 Подготовлены предложения о порядке сбора информации и методике расчета показателей (индикаторов) подпрограммы.
 Подготовлены предложения по проекту методики оценки эффективности подпрограммы. Получены результаты по предварительной оценке эффективности социально-экономических последствий реализации предлагаемых мероприятий в рамках подпрограммы.
</t>
  </si>
  <si>
    <t xml:space="preserve">Проведен анализ отечественной и зарубежной нормативной базы в части обеспечения безопасного использования БА и опыта по обеспечения безопасности от угроз их бесконтрольного использования на различных видах транспорта.
 Разработана модель угроз в отношении транспортных и иных объектов в Российской Федерации, вызываемых в связи с бесконтрольным использованием БА (аппараты, функционирующие в беспилотных режимах).
 Проведен экономико-технологический анализ применимости современных технологий и методов обеспечения безопасности от угроз, возникающих в связи с использованием БА для обеспечения безопасности объектов ТК РФ разных типов.
 Разработано методическое обеспечение оценки защищённости объектов транспортного комплекса по отношению к угрозам, вызываемым бесконтрольным использованием БА, а также проведена оценка эффективности защиты объектов транспортного комплекса Российской Федерации от соответствующих угроз.
 Выполнена разработка концепции и технико-экономического обоснования обеспечения безопасности объектов транспортного комплекса от угроз, вызываемых использованием БА.
 Подготовлены предложения по составу и содержанию системы нормативных правовых актов по обеспечению безопасного использования БА в транспортном комплексе Российской Федерации. 
 Сформированы предложений по составу и содержанию первоочередных нормативных документов по обеспечению безопасности объектов транспортного комплекса Российской Федерации от угроз, вызываемых использованием БА. 
 Подготовлено техническое задание и финансово-экономическое обоснование опытно-конструкторской работы  по созданию образцов комплексов средств обеспечения безопасности объектов транспортного комплекса Российской Федерации от угроз, вызываемых использованием БА.
</t>
  </si>
  <si>
    <t xml:space="preserve">Проведен анализ российского и международного опыта построения централизованной информационно-коммуникационной инфраструктуры в органах государственного управления, телекоммуникационной и транспортной сфере.
 Определены сведения о государственных информационных системах, находящихся в ведении Минтранса России, подведомственных агентств (включая федеральное агентство по обустройству государственной границы Российской Федерации) и службы по надзору в сфере транспорта.
 Выполнен анализ функций информационных систем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Подготовлена логическая модель данных по каждой информационной системе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Проведен анализ, выполнено обобщение и осуществлена систематизация внутренних нормативных документов, регламентирующих порядок функционирования информационных систем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Проведен анализ, выполнено обобщение и осуществлена систематизация существующих нормативных документов, регламентирующих порядок информационного взаимодействия информационных систем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между собой и с информационными ресурсами внешних ФОИВ (федеральных органов исполнительной власти), в том числе осуществляющих свою деятельность в пунктах пропуска через государственную границу Российской Федерации и границу стран-членов ЕАЭС (Евразийского экономического союза).
 Подготовлена оценка текущего состояния информационной безопасности информационных систем, выявление несоответствий реализованных технических и организационных мер по защите информации и выработаны рекомендации по приведению в соответствие с требованиями нормативно-методических документов ФСТЭК России.
 Разработан перечень нормативных правовых документов, необходимых для обеспечения перспективного функционирования информационных ресурсов и систем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Подготовлен научно-обоснованный план организационных и технических мероприятий по упразднению, модернизации и интеграции информационных систем Минтранса России, подведомственных агентств (включая информационные системы упразднённого федерального агентства по обустройству государственной границы Российской Федерации) и службы по надзору в сфере транспорта, в том числе интеграции с информационными ресурсами федеральных ведомств, осуществляющих свою деятельность в пунктах пропуска через государственную границу Российской Федерации и Евразийского Экономического Союза, с целью повышения эффективности использования имеющихся ресурсов и единства административного и технологического управления, в том числе с учётом решения вопросов импортозамещения.
 Разработаны научно-обоснованные предложения по формированию информационно-коммуникационного кластера Минтранса России.
 Создан макет архитектуры информационных систем, содержащий сведения по системам, функциям систем, интеграциям систем, объектам данных систем, включая отражение в макете взаимосвязей между всеми перечисленными компонентами.
</t>
  </si>
  <si>
    <t xml:space="preserve">Определены действующие нормативные правовые требования к обеспечению  доступности транспортных услуг и объектов транспортной инфраструктуры для инвалидов во время проведения массовых спортивных мероприятий.
 Проведен анализ лучшего зарубежного и российского опыта транспортного обслуживания инвалидов в период проведения международных спортивных мероприятий.
 Разработаны рекомендации по использованию подвижного состава, обслуживающего массовые спортивные мероприятия, с учетом необходимости обеспечения его доступности для инвалидов.
 Проведена разработка рекомендаций по проведению классификации, инвентаризации и паспортизации объектов транспортной инфраструктуры, задействованных для обслуживания инвалидов во время проведения массовых спортивных мероприятий.
 Подготовлены рекомендации по доступности информационного обеспечения об оказываемых транспортных услугах инвалидов в период проведения массовых спортивных мероприятий.
 Разработаны рекомендаций по формированию единых требований к персоналу, обеспечивающему транспортное обслуживание инвалидов во время проведения массовых спортивных мероприятий. 
 Подготовлены рекомендации по методам контроля обеспечения доступности транспортных услуг и объектов транспортной инфраструктуры для инвалидов во время проведения массовых спортивных мероприятий;
 Подготовлены рекомендации по формированию планов управления перевозками во время проведения массовых спортивных мероприятий с учетом необходимости обеспечения доступности транспортных услуг и объектов транспортной инфраструктуры для инвалидов.
</t>
  </si>
  <si>
    <t xml:space="preserve">Проведен анализ текущего состояния подготовки (обучения, переподготовки, повышения квалификации) в области охраны окружающей среды, ресурсосбережения и обеспечения экологической безопасности на транспорте учащихся и преподавателей транспортных учебных заведений, специалистов предприятий транспортного комплекса и государственных служащих системы Минтранса России, в том числе на соответствие целям и задачам, установленным нормативными правовыми документами в указанных областях.
 Выполнен сравнительный анализ учебно-методического комплекса образовательных программ учебных заведений транспортной отрасли, направленных на подготовку специалистов, получающих компетенции, связанные с охраной окружающей среды, ресурсосбережением и обеспечением экологической безопасности.
 Изучены национальные стандарты экологической политики и стратегии экологического образования в зарубежных странах с целью обоснования возможности их применения на практике для подготовки специалистов транспортной отрасли.
 Выполнен анализ нормативной правовой базы, регулирующей процессы подготовки (обучения, переподготовки, повышения квалификации) в области охраны окружающей среды, ресурсосбережения и обеспечения экологической безопасности на транспорте.
 Сформированы научно-обоснованные предложения по разработке единых для всех направлений и специальностей подготовки студентов транспортных вузов общих и профессиональных компетенций в области охраны окружающей среды, ресурсосбережения и обеспечения экологической безопасности на транспорте с учетом международного опыта и требований международных документов, действие которых распространяется на Российскую Федерацию.
 Проведен анализ имеющихся в системе транспортных вузов направлений подготовки и специальностей, в рамках которых осуществляется преподавание дисциплин по экологии на транспорте и подготовлены научно-обоснованные рекомендации по внесению изменений в образовательные программы транспортных вузов, включая программы повышения квалификации и переподготовки за счет специальных модулей и курсов, открытие новых соответствующих профилей и специализаций в целях формирования на их основе комплексной системы подготовки (обучения, переподготовки, повышения квалификации) в области охраны окружающей среды, ресурсосбережения и обеспечения экологической безопасности на транспорте.
 Сформированы предложения по структуре и содержанию курса (дисциплины) «Экология транспорта» единой для всех направлений подготовки выпускников транспортных вузов. 
 Проведена подготовка предложений по структуре и содержанию курсов (дисциплин) «Экология транспорта» переподготовки и повышения квалификации преподавателей транспортных учебных заведений, специалистов предприятий транспортного комплекса и государственных служащих системы Минтранса России.
 Подготовлены предложения по перечню и содержанию изменений нормативных правовых документов, необходимых для формирования комплексной системы подготовки (обучения, переподготовки, повышения квалификации) в области охраны окружающей среды, ресурсосбережения и обеспечения экологической безопасности на транспорте учащихся и преподавателей транспортных учебных заведений, специалистов предприятий транспортного комплекса и государственных служащих системы Минтранса России.
</t>
  </si>
  <si>
    <t>1.12.</t>
  </si>
  <si>
    <t xml:space="preserve">«Подготовка предложений по совершенствованию воздушного законодательства в области регулирования эксплуатации беспилотных авиационных систем в гражданской авиации»
Контракт РТМ-217/16 от 08.11.2016
Исполнитель ФГУП ГосНИИ ГА
</t>
  </si>
  <si>
    <t xml:space="preserve">Проведен сравнительный анализ развития рынка авиационных услуг с применением беспилотных авиационных систем (БАС) в гражданской авиации в мире и в отдельных государствах (США, Австралия, Канада, государства ЕС).
 Выполнена оценка современного состояния парка БАС.
 Проведен обзор государственного регулирования эксплуатации БАС в иностранных государствах (США, Австралия, Канада, государства ЕС) и Российской Федерации.
 Подготовлены предложения по стимулированию развития авиационных услуг с применением БАС в Российской Федерации.
 Подготовлены научно-обоснованные предложения по содержанию нормативных правовых актов.
 Сформированы научно-обоснованные предложения по системам технического контроля за обеспечением безопасности полетов БВС, пресечение несанкционированного и опасного их применения.
</t>
  </si>
  <si>
    <t>1.13.</t>
  </si>
  <si>
    <t>"Анализ методических подходов к инвентаризации парниковых газов в гражданской авиации России и тенденций объемов выбросов"
Контракт РТМ-222/16 от 22.11.2016
Исполнитель ФГУП ГосНИИ ГА</t>
  </si>
  <si>
    <t xml:space="preserve">Проведен анализ влияния на гражданскую авиацию России решений 10-го совещания CAEP ИКАО в части международных стандартов и рекомендуемой практики в области охраны окружающей среды по нормируемым направлениям негативного воздействия гражданской авиации (воздействие на климат, качество местного воздуха, авиационный шум).
Выполнен анализ хода реализации Плана мероприятий по обеспечению к 2020 году сокращения выбросов парниковых газов до уровня не более 75 процентов объема указанных выбросов в 1990 году в части нормативно-методического обеспечения реализации Концепции формирования системы мониторинга, отчетности и проверки объема выбросов парниковых газов в Российской Федерации применительно к гражданской авиации.
Проведен анализ современных тенденций изменения объемов выбросов СО2 гражданской авиацией России.
Подготовлены на основании проведенного анализа научно-обоснованные механизмы мониторинга и регулирования выбросов парниковых газов от гражданской авиации Российской Федерации.
</t>
  </si>
  <si>
    <t xml:space="preserve">При выполнении НИР были выполнены следующие работы:
- проведено визуальное обследование рабочих двустворчатых ворот нижней и верхней голов шлюза № 30 Волгоградского гидроузла с целью определения видимых дефектов, типа деформаций и разрушений; участков с интенсивным износом металла; состояния ранее отремонтированных участков; состояния противокоррозионного покрытия.
 - проведено инструментальное обследование включающее оценку коррозионного износа и коррозионной стойкости стальных конструкций; определение механических свойств стали; обследование сварных швов и основного металла магнитопорошковым методом контроля; обследование сварных швов и основного металла методом ультразвуковой дефектоскопии.
- проведены поверочные расчеты с определением срока возможной эксплуатации металлоконструкции шлюза;
- оценено техническое состояние рабочих двустворчатых ворот нижней и верхней голов шлюза № 30 Волгоградского гидроузла;
  - определен срок возможной эксплуатации металлоконструкции ворот при условии сохранения существующих скоростей коррозии.
Объекты интеллектуальной собственности по результатам выполнения НИР не получены.
Даны рекомендации по дальнейшей эксплуатации, ремонтам и срокам следующего обследования, предложены рекомендации, которые должны быть учтены при технологии производства ремонтных работ ворот шлюза № 30 Волгоградского гидроузла. Признано необходимым провести повторное техническое обследование рабочих двустворчатых ворот верхней и нижней голов шлюза № 30 Волгоградского гидроузла ФБУ «Администрация Волго-Дон» с привлечением специализированной организации  в 2020 году.
</t>
  </si>
  <si>
    <t xml:space="preserve">При выполнении НИР были выполнены следующие работы:
- проведено визуальное обследование рабочих, ремонтных и аварийных ворот Нижне-Камского шлюза ФБУ «Администрация «Камводпуть»  с целью определения видимых дефектов, типа деформаций и разрушений металлоконструкций, участков с интенсивным износом металла, состояния ранее отремонтированных участков ворот, состояния противокоррозионного покрытия;
  - проведено инструментальное обследование включающее в себя оценку коррозионного износа и коррозионной стойкости стальных конструкций с определением срока возможной эксплуатации металлоконструкции шлюза, определение механических свойств стали, обследование сварных швов и основного металла магнитопорошковым методом контроля, обследование сварных швов и основного металла методом ультразвуковой дефектоскопии;
  - проведены прочностные поверочные расчеты с учетом инструментального обследования;
 - определен срок возможной эксплуатации металлоконструкций ворот при условии сохранения существующих скоростей коррозии;
- техническое состояние рабочих ворот, ремонтных ворот и аварийных ворот верхней и нижней голов Нижне-Камского шлюза ФБУ «Администрация Камводпуть» оценено как работоспособное.
Объекты интеллектуальной собственности по результатам выполнения НИР не получены.
По результатам  работы подготовлены рекомендации по дальнейшей эксплуатации, ремонтам и срокам следующего обследования; предложены рекомендации которые будут учтены при выборе  технологии производства ремонтных работ ворот Нижне-Камского шлюза ФБУ «Администрация «Камводпуть».
</t>
  </si>
  <si>
    <t xml:space="preserve">При выполнении ОКР на 1 этапе выполнены следующие работы:
Разработана эксплуатационная документация на гидропривод с частотно-дроссельным управлением верхних рабочих ворот (далее – ВРВ) шлюза № 25-26 в том числе:
- руководство по эксплуатации;
- формуляр;
- каталог сборочных единиц;
- ведомость комплекта запасных частей (ЗИП);
- ведомость эксплуатационных документов;
Разработана методика определения технических характеристик гидропривода ВРВ.
Определены технические характеристики гидропривода ВРВ при проведении приемочных испытаний гидропривода.
Проведены испытания гидропривода ВРВ для определения технических характеристик и оформлены протоколы.
Разработана проектная документация на опытную систему управления приводом нижних двустворчатых ворот (далее – НДВ) шлюза № 25-26, в том числе:
- техническое задание на систему управления приводом НДВ;
- схема автоматизации НДВ;
- ситуационный план размещения.
Разработана программа и методика испытаний системы управления приводом нижних двустворчатых ворот шлюза № 25-26.
Объекты интеллектуальной собственности по результатам выполнения НИР не получены.
Реализация мероприятий 1-го этапа  позволит:
- обеспечить перевод в опытно-промышленную эксплуатацию установленного на ВРВ камеры 26 шлюза № 25-26 гидропривода с частотно-дроссельным управлением, а также продолжить его дальнейшую эксплуатацию силами эксплуатационного персонала Балаковского РГСиС;
- формализовать требования к эксплуатационному персоналу, задействованному при эксплуатации и обслуживании гидроприводов с частотно-дроссельным управлением;
- впервые реализовать концепцию комбинированного частотно-дроссельного управления на двустворчатых воротах действующего шлюза;
- создать предпосылки для унификации систем частотно-дроссельного управления гидроприводами на подъемно-опускных и двустворчатых воротах шлюза.
</t>
  </si>
  <si>
    <t xml:space="preserve">При выполнении НИР на 1 этапе выполнены следующие работы:
  - проведены сбор исходных данных, изучение нормативно-технической, проектной и отчетной документации по Красноярскому судоподъемнику, обобщение опыта эксплуатации металлоконструкций судовозной камеры и поворотного устройства;
  - проанализированы процессы, влияющие на понижение прочности, устойчивости и эксплуатационной надежности элементов металлоконструкций судоподъемника, и ограничивающие их ресурс;
  - составлена программа расчетных исследований, натурных обследований элементов, которая согласована с Управлением эксплуатации Красноярского судоподъемника;
  - разработаны расчётные модели и определены наиболее нагруженные зоны и сечения конструкций и узлов соединений судовозной камеры и поворотного устройства;
  - определены износы, деформации и повреждения основных несущих металлоконструкций за весь период эксплуатации судоподъемника, установлены направления их своевременного обнаружения.
Объекты интеллектуальной собственности по результатам выполнения НИР не получены.
Реализация рекомендаций позволит обеспечить безопасность и надежность несущих металлоконструкций судовозной камеры и поворотного устройства Красноярского судоподъемника, путем определенияих технического состояния с учетом динамики протекания деструктивных процессов старения и напряженно-деформированного состояния элементов.
</t>
  </si>
  <si>
    <t xml:space="preserve">При выполнении НИР были выполнены следующие работы:
- собраны и проанализированы материалы по износам и повреждениям ферм Поаре судоходных плотин гидроузлов ФБУ «Азово-Донская бассейновая администрация»;
- проведен анализ контролепригодности, эксплуатируемых конструкций ферм Поаре;
- проведено исследование динамики коррозионного изнашивания конструкций ферм Поаре и определены допустимые значения утонения;
- подготовлены рекомендации по применению антикоррозионных покрытий металлоконструкций ферм Поаре с учетом условий их эксплуатации;
- проведена оценка динамики процессов, понижающих техническое состояние ферм Поаре;
- подготовлено заключение о техническом состоянии ферм Поаре с расчётом ресурса их дальнейшей эксплуатации;
- разработаны рекомендации по установлению нормативных сроков эксплуатации ферм Поаре.
Объекты интеллектуальной собственности по результатам выполнения НИР не получены.
Реализация рекомендаций позволит повысить безопасность и надежность судоходных плотин за счет своевременной выбраковки ферм Поаре, износы которых превышают нормативные значения, а также снизить эксплуатационные затраты за счет увеличения сроков службы конструкций  при использовании современных материалов и технологии нанесения защитных покрытий.
</t>
  </si>
  <si>
    <t xml:space="preserve">При выполнении НИР на 1 этапе выполнены следующие работы:
Определено, что фильтрационный режим в основании и грунтах засыпок камер на всех исследованных шлюзах стабилен. Характер деформации камер шлюзов (осадки, амплитуда горизонтальных перемещений, взаимных смещений элементов) в последние годы свидетельствует о стабильности напряженно-деформированного состояния камер. Исключение составили перемещения тринадцатой секции камеры и нижней головы шлюза № 2 Белоусовского гидроузла.
На тринадцатой секции камеры шлюза № 2 Белоусовского гидроузла в части, примыкающей к двенадцатой секции, наблюдается общий подъем, в части, примыкающей к нижней голове – опускание. По нижней голове шлюза № 2 с 1970 года наблюдались осадки, которые усилились, начиная с 1979 – 1980 года. В бетонной конструкции нижней головы возникла трещина, которая последние годы продолжает увеличиваться, достигнув к настоящему времени размера 38,1мм.
Проведенные исследования состояния и свойств бетона показали наличие в стенах камер дефектов, связанных с истиранием, разрушением поверхностных зон бетона, разрушением заполнителя швов между плитами, имеются следы коррозии рабочей арматуры, биологической коррозии и фильтрации, разрушение бетона рымовых ниш и стремянок, разрушение бетона кромок температурно-осадочных швов, следы выщелачивания. Практически все разрушения зафиксированы в пределах поверхностного и защитного слоев бетона и привязаны, в основном, к стыкам плит. В связи с таким состоянием бетона техническое состояние стен камер и устоев голов шлюзов Вытегорского и Белоусовского гидроузлов можно охарактеризовать переходным из «ограниченно работоспособного» в «предаварийное».
Расчеты напряженно-деформированного состояния элементов камер шлюзов при различных условиях эксплуатации показали, что максимальные значения растягивающих напряжений в конструкциях камер всех шлюзов не превышают нормативно установленных предельных значений (СП 41.13330.2012 «Бетонные и железобетонные конструкции гидротехнических сооружений»). Соблюдаются условия устойчивости на всплытие камер всех шлюзов.
Сформулированы предложения по корректировке критериев безопасности шлюзов. Даны рекомендации по оснащению шлюзов дополнительной контрольно-измерительной аппаратурой.
Объекты интеллектуальной собственности по результатам выполнения НИР не получены.
</t>
  </si>
  <si>
    <t xml:space="preserve">В результате исследования были решены следующие задачи: проведен анализ переключения грузопотоков в направлении Волго-Донского водного пути, обоснована необходимость повышения пропускной способности Волго-Донского водного пути для увеличения грузо - и судооборота на период до 2030 года, разработаны критерии сравнения ранее рассматриваемых и предложенных в ходе настоящей работы вариантов воднотранспортных соединений. Также в ходе работы были определены основные габариты предлагаемых вариантов второй нитки Волго-Донского водного пути и гидротехнических сооружений на них, проведен анализ располагаемых водных ресурсов и дана оценка их достаточности и возможности использования для обеспечения судоходства, выполнена оценка экосовместимости предлагаемых вариантов второй нитки Волго-Донского водного пути с природными комплексами районов их расположения. Были определены укрупненные экономические показатели строительства и эксплуатации предлагаемых вариантов второй нитки Волго-Донского водного пути, дана оценка социальным, экономическим и экологическим последствиям реализации предлагаемых вариантов второй нитки Волго-Донского водного пути, как в государственном, так и в региональном масштабах, определены потенциальные и фактические возможности по строительству второй нитки Волго-Донского водного пути с определением характеристик и параметров.
Объекты интеллектуальной собственности по результатам выполнения НИР не получены.
Результаты работы послужат исходным материалом для дальнейшего комплексного решения вопроса о необходимости строительства второй нитки Волго-Донского водного пути с учетом развития транспортного потенциала на Юге России, а также отраслей экономики Южного Федерального округа.
</t>
  </si>
  <si>
    <t>В результате выполнения работы разработаны:
1) Типовой проект автоматизированной системы мониторинга состояния водных путей бассейна.
2) Набор типовых решений по передаче информации о путевых условиях плавания.
3) Типовой проект автоматизированной системы информирования о путевых условиях на водных путях бассейна.
4) Технологические системы поддержки Службы информации о фарватере и требования к ним.
5) Проект веб-страниц и веб-сервисов для обеспечения доступа потребителей к услугам Службы информации о фарватере в составе веб-портала Администрации бассейна ВВП.
6) Пути учета особенностей бассейна ВВП.
7) Проведен анализ действующих служб информации о путевых условиях плавания и использования информационных технологий на внутренних водных путях Российской Федерации и за рубежом.
8) Анализ возможных путей решения задачи автоматизации системы доведения до судоводителей информации о путевых условиях плавания.
Объекты интеллектуальной собственности по результатам выполнения НИР не получены.</t>
  </si>
  <si>
    <t xml:space="preserve">"Разработка технических и технологических средств подготовки специалистов в отраслевых учебных заведениях, использование инновационных технологий в образовательном процессе (второй и третий этапы)", ГК № 2.09-16 от 15.11.2016, исполнитель АО "Кронштадт" </t>
  </si>
  <si>
    <t>2016-2018</t>
  </si>
  <si>
    <t xml:space="preserve">По первому этапу ОКР были получены следующие результаты:
1. Требования к содержанию электронного учебно-методического комплекс (ЭУМК). Пояснительная записка 
по требованиям к содержанию содержанию ЭУМК.
2. Технические требования к АСУ ВУЗ.
3. Функциональные модули АСУ ВУЗ «Контингент обучающихся», «Контингент сотрудников», «Военно-учетный стол», «Общежития». Акт 
о готовности модулей. Протокол предварительного тестирования.
4. Отчет о трудозатратах на перевод ЭУМК дисциплин в электронную оболочку.
5. Отчет о трудозатратах на разработку ЭУМК дисциплин.
6. Протокол заседания рабочей группы с перечислением перечня дисциплин для разработки ЭУМК в соответствии с учебными планами специальностей плавсостава.
7. Документы системы менеджмента качества, регламентирующие процесс проектирования и разработки ЭУМК дисциплин.
8. ЭУМК дисциплины по программам высшего образования и среднего профессионального образования (в соответствии с перечнем). Акты о готовности ЭУМК дисциплин.
9. Акты о переводе ЭУМК дисциплин в электронную оболочку.
10. Функциональный модуль АСУ ВУЗ «Приемная комиссия», в части учета личных данных абитуриентов и выгрузки не менее трех отчетов в формате .xls. Акт о готовности модуля. Протокол предварительного тестирования.
Объекты интеллектуальной собственности по результатам выполнения НИР не получены.
Использование результатов ОКР планируется начать с внедрения на третьем этапе выполнения работ по данной ОКР элементов электронного обучения 
и дистанционных образовательных технологий, разработанных по итогам работы, 
в образовательный процесс вузов, подведомственных Росморречфлоту, 
и их филиалов при осуществлении подготовки специалистов плавсостава.
</t>
  </si>
  <si>
    <t xml:space="preserve">В рамках данной работы были выполнены:
- Анализ динамики объемов перевалки грузов в морских портах России за период 2005-2015 гг.;
- Грузооборот морских портов России в 2015 год (по морским бассейнам, по каждому порту, по установленной номенклатуре грузов и видам перевозок);
- Прогноз грузооборота морских портов России на 2016 год с разбивкой по номенклатуре грузов, а также по годам до 2020 года по укрупненной номенклатуре и далее по периодам до 2030 г. Предложения по корректировке целевого показателя "Объем перевалки грузов в российских морских портах" Подпрограммы;
- Прогноз перевалки внешнеторговых и каботажных грузов в морских портах  на период до 2030 г.;
- Анализ прироста производственной мощности российских морских портов в 2015 году, а также прогноз ввода портовых мощностей на период до 2020 года с разбивкой по бассейнам и мероприятиям;
- Анализ изменений портфеля заказов судоходных компаний в 2015-2016 гг. по отношению к планам кампаний в 2013-2014 гг.; 
- Анализ состояния и перспективы развития флота, осуществляющего перевозки на социально-значимых маршрутах, в том числе паромные перевозки,  в период с 2005 по 2015 год и в перспективе дальнейшего развития до 2020 года;
- Анализ существующего состояния обеспечивающего флота (аварийно-спасательный флот, гидрографический флот, ледокольный флот), количества, поставок новых судов, в том числе по типам судов и районам действия в период с 2005 по 2015 год и в перспективе дальнейшего развития до 2020 года, в том числе флота, построенного за счет собственных средств предприятий;
- Расчет социально-экономического эффекта реализации Подпрограммы  по годам до 2020 г. с продлением денежных потоков до 2040 г. Предложения по корректировке приложения № 4 Подпрограммы. 
Результаты работы будут использованы для подготовки проектов корректировки подпрограммы «Морской транспорт» ФЦП «Развитие транспортной системы России (2010-2020 годы)», в том числе в части корректировки показателей и индикаторов, а также перечня мероприятий подпрограммы.
</t>
  </si>
  <si>
    <t xml:space="preserve">В результате выполнения работы разработаны:
1) Рекомендации по объему и содержанию документов, предъявляемых судами, перевозящими РМ, с учетом их специфики, для получения разрешения на плавание в акватории СМП (Требования установлены на базе международных и национальных норм и правил в сфере безопасного использования атомной энергии).
2) Критерии и разработанные на их основе рекомендации по оценке подготовленности морского судна, транспортирующего РМ, с учетом специфики перевозимого груза, при выдаче разрешения на плавание судна в акватории СМП.
3) Рекомендации по организации взаимодействия АСМП и портовых властей при определении возможности выдачи разрешения на плавание судна в акватории СМП.
4) Рекомендации по разработке технико-эксплуатационных требований к перспективным типам судов, предназначенным для перевозок РМ в арктических морях.
5) Рекомендации по организации планирования, оповещения, готовности и реагирования на аварийные ситуации (аварии) с судами, транспортирующими РМ в акватории СМП, с учетом возможной радиационной опасности. 
6) Рекомендации по подъему, удалению (перемещению) грузов РМ, затонувших в акватории СМП, в случае гибели судна, утери или вынужденного сброса груза. 
7) Рекомендации по разработке требований к конструкции и оснащению судов-спасателей для работы с аварийными судами, транспортирующими РМ.
8) Рекомендации по обеспечению взаимодействия организаций и ведомств при проведении поисковых и аварийно-спасательных операций при возникновении аварийных ситуаций (аварий) с судами, транспортирующими РМ в акватории СМП, включая ликвидацию последствий радиационных аварий. 
9) Рекомендации  по организации учета, контроля и физической защиты на судах, транспортирующих РМ, в акватории СМП в целях выполнения международных обязательств и требований российского законодательства.
10) Рекомендации по организации мониторинга радиационной обстановки в акватории СМП, как составной части государственного экологического мониторинга.
Объекты интеллектуальной собственности по результатам выполнения НИР не получены.
</t>
  </si>
  <si>
    <t xml:space="preserve">В результате выполнения работы разработаны и получены:
1) Математическое обеспечение для взаимодействия с информационными системами сторонних ведомств (как источника, так и потребителя данных).
2) Инструменты администратора системы для регулирования и авторизации потока данных с внешними системами. Отработаны взаимодействия с информационными системами сторонних ведомств.
3) Оптимизация алгоритмов работы с существующими источниками данных по итогам рабочей эксплуатации информационного ресурса (СМС «Виктория», ССОО, ОСДР, ИКЦ ГПК, ЕСИМО МКВЦ КОСПАС-САРСАТ, РМРС, РРР и др.). Изменение частоты и алгоритмов взаимодействия с внешними источниками данных в соответствии с плановыми изменениями математического обеспечения в поставщиках данных. Обеспечены измерения качественных параметров связи с внешними источниками данных и оперативное извещение администратора системы о сбоях.
4) Организация полученных данных от отечественного поставщика данных спутникового АИС (С-АИС). Отработан алгоритм взаимодействия с поставщиком данных С-АИС на принципах WFS. Обеспечен контроль достоверности данных
С-АИС как для зон интенсивного мореплавания (порты), так и для зон умеренного судоходства (открытый океан). Обеспечено совмещение данных береговых АИС,
С-АИС зарубежного поставщика, С-АИС отечественного поставщика, ОСДР в системе.
5) Увеличение объема поставляемой информации от существующих источников данных и, в случае необходимости, модернизация существующего математического обеспечения.
6) Разработка и внедрение механизмов для ускорения (акселерации) обработки данных и обслуживания запросов пользователей системы по итогам ее эксплуатации в 2015 году, включая работу геоинформационной системы, с геосервисами ЕСИМО, с системой государственного портового контроля, с базой данных Российского регистра судоходства.
7) Обновление интерфейса системы для работы с пользователями и обеспечение им комфортных условий при работе с геоинтерфейсами системы.
Объекты интеллектуальной собственности по результатам выполнения НИР не получены.
</t>
  </si>
  <si>
    <t>нет</t>
  </si>
  <si>
    <t xml:space="preserve">В результате выполнения работы проведены и разработаны:
1) Анализ особенностей навигации в северных широтах по доступности судоводителей к береговым СОБМ.
2) Оценка состава, роли и места различных известных в настоящее время СОБМ и систем мониторинга судоходства на СМП и прилегающих портах, включая спутниковый сегмент АИС.
3) Анализ обеспеченности и достаточности предоставляемой информации современными средствами СОБМ на трассе СМП и прилегающих акваториях.
4) Анализ тенденций по созданию новых технических средств СОБМ и судового оборудования для повышения уровня безопасного судовождения в условиях Арктики. Даны предложения (идеи) по направлениям таких разработок.
5) Оценка предложений отечественных производителей по оборудованию СОБМ.
6) Оценка количественная (судопроходов в год) существующих и прогнозируемых судопотоков на трассе СМП, в портах и сооружениях, связанных с добычей углеводородов, прилегающих к СМП.
7) Разработана методика количественной оценки рисков судовождения на основе методик, предложенных МАМС, с учетом особенностей навигации в северных широтах.
8) Проведена оценка рисков судовождения по разработанной методике на подходах и акваториях портов и сооружений, прилегающих к СМП.
9) Разработаны предложения по очередности создания СОБМ и их составу для Арктики.
10) Дана оценка затрат по реализации внедрения СОБМ для Арктики в соответствии с очередностью.
Объекты интеллектуальной собственности по результатам выполнения НИР не получены.
</t>
  </si>
  <si>
    <t>Всего по заключенным контрактам (115)</t>
  </si>
  <si>
    <t>Исследование влияния различных способов уплотнения асфальтобетонных смесей в лабораторных условиях на объемные свойства асфальтобетона с разработкой ОДМ «Методические рекомендации по применению различных методов уплотнения асфальтобетонных смесей в лабораторных условиях», государственный контракт № ФДА 47/288 от 03.10.2016, исполнитель ООО "ИТЦ ", 1771750975716000108</t>
  </si>
  <si>
    <t>Верификация значений модулей упругости конструктивных слоев нежестких дорожных одежд на основе результатов испытаний установками динамического нагружения, государственный контракт № ФДА 47/308 от 26.10.2016, исполнитель ФАУ "РОСДОРНИИ", 1771750975716000119</t>
  </si>
  <si>
    <t xml:space="preserve">Разработка проекта типовых решений искусственного освещения автомобильных дорог общего пользования, государственный контракт № ФДА 47/309 от 26.10.2016, исполнитель ООО "СветоПроект", 1771750975716000120 </t>
  </si>
  <si>
    <t xml:space="preserve">Разработка предложений по совершенствованию порядка оценки уровня содержания автомобильных дорог общего пользования федерального значения, унифицированных форм контрольно - учетной документации для приемки и оплаты работ (услуг) в рамках долгосрочных государственных контрактов, государственный контракт № ФДА 47/316 от 03.11.2016, исполнитель ООО "НИПИ ТРТИ", 1771750975716000126 </t>
  </si>
  <si>
    <t xml:space="preserve">Разработка технологии модификации полимерно-битумного вяжущего одностенными углеродными нанотрубками  для обеспечения устойчивости  асфальтобетонных покрытий  к образованию пластических деформаций , государственный контракт № ФДА 47/324 от 07.11.2016, исполнитель ООО "Автодорис", 1771750975716000129 </t>
  </si>
  <si>
    <t>Разработка ПНСТ "Смеси органоминеральные холодные с использованием переработанного асфальтобетона (РАП). Технические условия", государственный контракт № ФДА 47/313 от 03.11.2016, исполнитель ООО "Автодорис", 1771750975716000122</t>
  </si>
  <si>
    <t>Разработка ПНСТ "Интеллектуальные транспортные системы. Подсистема автоматизированного мониторинга искусственных сооружений автомобильных дорог и оползнеопасных геомассивов. Общие положения и терминология", государственный контракт № ФДА 47/320 от 03.11.2016, исполнитель ООО «НИИ Прикладной Телематики», 1771750975716000132</t>
  </si>
  <si>
    <t>Разработка ОДМ "Методические рекомендации по оснащению искусственных сооружений на автомобильных дорогах системами обеспечения противогололедной обстановки", государственный контракт № ФДА 47/318 от 03.11.2016, исполнитель АО "ЦНС", 1771750975716000130</t>
  </si>
  <si>
    <t>Разработка ОДМ "Методические рекомендации по использованию существующих насыпей из слабых и обводнённых грунтов при реконструкции автомобильных дорог", государственный контракт № ФДА 47/315 от 03.11.2016, исполнитель ООО "ЦАДИ", 1771750975716000124</t>
  </si>
  <si>
    <t xml:space="preserve">Интеллектуальные транспортные системы. Разработка нормативно-технического обеспечения по созданию и эксплуатации ИТС: ПНСТ "Требования к технико-экономическому обоснованию создания ИТС на автомобильных дорогах», ПНСТ «Требования к разработке типового технического задания на создание ИТС на автомобильных дорогах», ПНСТ «Требования к определению сметной стоимости экспертизы проекта создания и эксплуатации ИТС (элементов ИТС)", государственный контракт № ФДА 47/317 от 03.11.2016, исполнитель ООО "НИИ ИТС", 1771750975716000125 </t>
  </si>
  <si>
    <t>Разработка ПНСТ "Интеллектуальные транспортные системы. Подсистема автоматизированного мониторинга искусственных сооружений автомобильных дорог и оползнеопасных геомассивов. Основы построения и технической реализации", государственный контракт № ФДА 47/319 от 03.11.2016, исполнитель ООО «НИИ Прикладной Телематики», 1771750975716000131</t>
  </si>
  <si>
    <t>Разработка ОДМ "Методические рекомендации по проектированию земляного полотна автомобильных дорог общего пользования из местных талых и мерзлых, переувлажненных глинистых и торфяных грунтов в зонах распространения многолетнемерзлых грунтов", государственный контракт № ФДА 47/314 от 03.11.2016, исполнитель ООО "ЦАДИ", 1771750975716000123</t>
  </si>
  <si>
    <t>Разработка свода правил «Приготовление и применение   битумных эмульсий при выполнении дорожных работ», государственный контракт № ФДА 47/323 от 07.11.2016, исполнитель ООО "Автодорис", 1771750975716000128</t>
  </si>
  <si>
    <t>Разработка ПНСТ «Применение BIM-технологий при строительстве и эксплуатации автомобильных дорог. Общие требования», государственный контракт № ФДА 47/327 от 07.11.2016, исполнитель ООО "Центр-Дорсервис", 1771750975716000134</t>
  </si>
  <si>
    <t>Разработка ПНСТ «Автомобильные дороги общего пользования. Правила проектирования транспортных развязок в разных уровнях», государственный контракт № ФДА 47/325 от 07.11.2016, исполнитель ООО "ТрансИнжПроект", 1771750975716000133</t>
  </si>
  <si>
    <t>Разработка ПНСТ «Автомобильные дороги общего пользования. Правила проектирования кольцевых пересечений», государственный контракт № ФДА 47/326 от 07.11.2016, исполнитель ООО "ТрансИнжПроект", 1771750975716000135</t>
  </si>
  <si>
    <t>Разработка ОДМ «Методические рекомендации по технологиям устранения деформаций и повреждений с использованием различных типов асфальтобетонных смесей при выполнении неотложных работ», государственный контракт № ФДА 47/322 от 07.11.2016, исполнитель ООО "Автодорис", 1771750975716000127</t>
  </si>
  <si>
    <t>Программа планируется к учету на балансе в виде нематериального актива</t>
  </si>
  <si>
    <t>Контракт выполнен. Утвержден ОДМ 218.2.078-2016, распоряжение от 05.10.2016 № 2032-р</t>
  </si>
  <si>
    <t xml:space="preserve">Контракт выполнен. Утвержден ОДМ 218.4.031-2016, распоряжение от 25.11.2016 № 2449-р </t>
  </si>
  <si>
    <t>Экономия по результатам размещения госзаказа</t>
  </si>
  <si>
    <t>Разработка предложений по применению при строительстве транспортных сооружений материалов и покрытий с высокой гидрофобностью и льдофобностью с адаптацией зарубежного опыта использования данных материалов для условий Российской Федерации и их внедрения с учетом обеспечения импортозамещения, государственный контракт № ФДА 47/263 от 02.09.2016, исполнитель ООО НИЛ "СТРОЙМАТЕРИАЛЫ", 1771750975716000096</t>
  </si>
  <si>
    <t>Разработка ОДМ «Методические рекомендации по измерению и прогнозу изменения температуры во времени и по глубине дорожной одежды с учетом её конструктивных особенностей", государственный контракт № 47/116 от 07.08.2015, исполнитель ООО "СПбГАСУ-Дорсервис", 1771750975715000045</t>
  </si>
  <si>
    <t>Разработка ОДМ "Методические рекомендации по применению трубчатых сварных шпунтов при строительстве автомобильных дорог", государственный контракт № 47/8 от 19.01.2016, исполнитель ООО "Центр-Дорсервис", 1771750975716000013</t>
  </si>
  <si>
    <t>Разработка ОДМ "Рекомендации по применению асфальтобетонных смесей на основе металлургических шлаковых материалов для условий Центрального федерального округа", государственный контракт № 47/10 от 19.01.2016, исполнитель Воронежский ГАСУ, 1771750975716000009</t>
  </si>
  <si>
    <t>Разработка ОДМ "Рекомендации по приготовлению и применению органоминеральных смесей при устройстве конструктивных слоев дорожных одежд капитального и облегченного типов", государственный контракт № 47/5 от 19.01.2016, исполнитель ООО "Автодорис", 1771750975716000007</t>
  </si>
  <si>
    <t>Разработка ОДМ "Методические рекомендации по применению очистных сооружений из полимерных композиционных материалов в дорожной отрасли", государственный контракт № 47/6 от 19.01.2016, исполнитель ООО "Геолайт", 1771750975716000008</t>
  </si>
  <si>
    <t>Разработка ОДМ "Рекомендации по проектированию и строительству водопропускных сооружений из спиральновитых металлических гофрированных труб", государственный контракт № 47/14 от 19.01.2016, исполнитель ООО "Центр Дорпроект", 1771750975716000018</t>
  </si>
  <si>
    <t>Разработка комплекса ПНСТ на приготовление асфальтобетонных смесей с использованием переработанного асфальтобетона (РАП), государственный контракт № 47/7 от 19.01.2016, исполнитель АНО "НИИ ТСК", 1771750975716000011</t>
  </si>
  <si>
    <t>Разработка ОДМ "Рекомендации по приготовлению асфальтобетонных смесей, их укладке, а также приемке выполненных работ, основанных на методологии "Superpave", государственный контракт № 47/15 от 19.01.2016, исполнитель АНО "НИИ ТСК", 1771750975716000015</t>
  </si>
  <si>
    <t>Разработка ОДМ "Гидравлические расчеты малых ИССО на автомобильных дорогах", государственный контракт № 47/13 от 19.01.2016, исполнитель ООО "ГЕО-ПРОЕКТ", 1771750975716000017</t>
  </si>
  <si>
    <t>Разработка ОДМ "Специальные технические условия проектирования, строительства и эксплуатации АУД (аэродромных участков дорог)", государственный контракт № 47/16 от 19.01.2016, исполнитель ООО "Центр-Дорсервис", 1771750975716000019</t>
  </si>
  <si>
    <t>Разработка ОДМ "Рекомендации по расчету и проектированию нагельных креплений откосов автомобильных дорог", государственный контракт № 47/9 от 19.01.2016, исполнитель ООО "НТЦ ГеоПроект", 1771750975716000012</t>
  </si>
  <si>
    <t xml:space="preserve">Разработка ОДМ "Рекомендации по применению материалов для ремонта бетонных и железобетонных конструкций транспортных сооружений", государственный контракт № ФДА 47/262 от 02.09.2016, исполнитель ООО НИЛ "СТРОЙМАТЕРИАЛЫ", 1771750975716000095 </t>
  </si>
  <si>
    <t xml:space="preserve">Разработка ОДМ "Методические рекомендации по разработке составов бетонов высокой прочности на основе высокодисперсных и тонкопомолотых заполнителей (минеральные и техногенные вещества, в том числе молотый стеклобой) в транспортном строительстве", государственный контракт № ФДА 47/261 от 02.09.2016, исполнитель ООО НИЛ "СТРОЙМАТЕРИАЛЫ", 1771750975716000094 </t>
  </si>
  <si>
    <t xml:space="preserve">Разработка ОДМ "Методические рекомендации по применению полиуретанового вяжущего для укрепления откосов, выемок, насыпных сооружений, конусов мостов и путепроводов", государственный контракт № ФДА 47/260 от 02.09.2016, исполнитель АО "ОргСинтезРесурс", 1771750975716000093 </t>
  </si>
  <si>
    <t xml:space="preserve">Разработка ОДМ "Рекомендации по инженерно-геологическим изысканиям и проектированию сооружений инженерной защиты на участках автомобильных дорог с развитием склоновых процессов", государственный контракт № ФДА 47/258 от 02.09.2016, исполнитель ООО "НТЦ ГеоПроект", 1771750975716000091 </t>
  </si>
  <si>
    <t xml:space="preserve">Разработка комплекса ГОСТ Р "Дороги автомобильные общего пользования. Дорожная одежда. Общие требования" и ГОСТ Р "Дороги автомобильные общего пользования. Дорожная одежда. Методы измерения толщины слоев дорожной одежды", государственный контракт № ФДА 47/274 от 20.09.2016, исполнитель ФАУ "РОСДОРНИИ", 1771750975716000105 </t>
  </si>
  <si>
    <t xml:space="preserve">Разработка новой редакции ГОСТ Р 51256-2011 "Технические средства организации дорожного движения. Разметка дорожная. Классификация. Технические требования", государственный контракт № ФДА 47/272 от 20.09.2016, исполнитель ООО ЦИТИ «Дорконтроль», 1771750975716000103 </t>
  </si>
  <si>
    <t xml:space="preserve">Разработка ПНСТ "Функциональная классификация автомобильных дорог", государственный контракт № ФДА 47/289 от 03.10.2016, исполнитель ООО "НПФ РУСАВТОДОР", 1771750975716000109 </t>
  </si>
  <si>
    <r>
      <rPr>
        <b/>
        <sz val="10"/>
        <rFont val="Times New Roman"/>
        <family val="1"/>
      </rPr>
      <t xml:space="preserve">Проведение научных исследований в области развития технических и технологических средств подготовки специалистов в отраслевых учебных заведениях, использования инновационных </t>
    </r>
    <r>
      <rPr>
        <b/>
        <sz val="11"/>
        <rFont val="Times New Roman"/>
        <family val="1"/>
      </rPr>
      <t>технологий в образовательном процессе</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</si>
</sst>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d\ mmmm\ yyyy\ \г\.;@"/>
    <numFmt numFmtId="174" formatCode="#,##0.000"/>
    <numFmt numFmtId="175" formatCode="[$-F800]dddd\,\ mmmm\ dd\,\ yyyy"/>
    <numFmt numFmtId="176" formatCode="#,##0_р_."/>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FC19]d\ mmmm\ yyyy\ &quot;г.&quot;"/>
    <numFmt numFmtId="184" formatCode="0.000"/>
    <numFmt numFmtId="185" formatCode="_-* #,##0.000_р_._-;\-* #,##0.000_р_._-;_-* &quot;-&quot;??_р_._-;_-@_-"/>
    <numFmt numFmtId="186" formatCode="_-* #,##0.0_р_._-;\-* #,##0.0_р_._-;_-* &quot;-&quot;??_р_._-;_-@_-"/>
    <numFmt numFmtId="187" formatCode="_-* #,##0.0_р_._-;\-* #,##0.0_р_._-;_-* &quot;-&quot;?_р_._-;_-@_-"/>
    <numFmt numFmtId="188" formatCode="_-* #,##0.000_р_._-;\-* #,##0.000_р_._-;_-* &quot;-&quot;???_р_._-;_-@_-"/>
    <numFmt numFmtId="189" formatCode="#,##0.0000"/>
    <numFmt numFmtId="190" formatCode="_-* #,##0_р_._-;\-* #,##0_р_._-;_-* &quot;-&quot;??_р_._-;_-@_-"/>
    <numFmt numFmtId="191" formatCode="#,##0.00000"/>
    <numFmt numFmtId="192" formatCode="0.0"/>
    <numFmt numFmtId="193" formatCode="#\ ##0.0"/>
    <numFmt numFmtId="194" formatCode="#,##0.0\ _₽"/>
    <numFmt numFmtId="195" formatCode="000000"/>
  </numFmts>
  <fonts count="50">
    <font>
      <sz val="10"/>
      <name val="Arial Cyr"/>
      <family val="0"/>
    </font>
    <font>
      <sz val="10"/>
      <name val="Times New Roman"/>
      <family val="1"/>
    </font>
    <font>
      <b/>
      <sz val="10"/>
      <name val="Times New Roman"/>
      <family val="1"/>
    </font>
    <font>
      <sz val="8"/>
      <name val="Arial Cyr"/>
      <family val="0"/>
    </font>
    <font>
      <u val="single"/>
      <sz val="9"/>
      <color indexed="12"/>
      <name val="Arial Cyr"/>
      <family val="0"/>
    </font>
    <font>
      <u val="single"/>
      <sz val="9"/>
      <color indexed="36"/>
      <name val="Arial Cyr"/>
      <family val="0"/>
    </font>
    <font>
      <i/>
      <sz val="10"/>
      <name val="Times New Roman"/>
      <family val="1"/>
    </font>
    <font>
      <sz val="11"/>
      <name val="Times New Roman"/>
      <family val="1"/>
    </font>
    <font>
      <b/>
      <sz val="12"/>
      <name val="Times New Roman"/>
      <family val="1"/>
    </font>
    <font>
      <b/>
      <sz val="10"/>
      <name val="Arial Cyr"/>
      <family val="0"/>
    </font>
    <font>
      <sz val="9"/>
      <name val="Times New Roman"/>
      <family val="1"/>
    </font>
    <font>
      <sz val="10"/>
      <name val="Helv"/>
      <family val="0"/>
    </font>
    <font>
      <b/>
      <sz val="9"/>
      <name val="Times New Roman"/>
      <family val="1"/>
    </font>
    <font>
      <sz val="8"/>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double"/>
      <top style="double"/>
      <bottom style="double"/>
    </border>
    <border>
      <left style="double"/>
      <right style="double"/>
      <top style="double"/>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bottom/>
    </border>
    <border>
      <left style="medium"/>
      <right/>
      <top style="thin"/>
      <bottom/>
    </border>
    <border>
      <left/>
      <right style="medium"/>
      <top/>
      <bottom/>
    </border>
    <border>
      <left style="thin"/>
      <right style="double"/>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bottom>
        <color indexed="63"/>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border>
    <border>
      <left style="double"/>
      <right/>
      <top/>
      <bottom/>
    </border>
    <border>
      <left style="double"/>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style="thin"/>
      <bottom style="thin"/>
    </border>
    <border>
      <left style="double"/>
      <right style="thin"/>
      <top/>
      <bottom style="thin"/>
    </border>
    <border>
      <left style="thin"/>
      <right>
        <color indexed="63"/>
      </right>
      <top>
        <color indexed="63"/>
      </top>
      <bottom style="thin"/>
    </border>
    <border>
      <left style="thin"/>
      <right>
        <color indexed="63"/>
      </right>
      <top style="thin"/>
      <bottom style="thin"/>
    </border>
    <border>
      <left style="double"/>
      <right style="thin"/>
      <top style="double"/>
      <bottom>
        <color indexed="63"/>
      </bottom>
    </border>
    <border>
      <left style="double"/>
      <right style="double"/>
      <top>
        <color indexed="63"/>
      </top>
      <bottom style="double"/>
    </border>
    <border>
      <left style="double"/>
      <right/>
      <top style="thin"/>
      <bottom/>
    </border>
    <border>
      <left style="double"/>
      <right/>
      <top/>
      <bottom style="thin"/>
    </border>
    <border>
      <left style="double"/>
      <right>
        <color indexed="63"/>
      </right>
      <top style="thin"/>
      <bottom style="thin"/>
    </border>
    <border>
      <left style="double"/>
      <right/>
      <top style="double"/>
      <bottom/>
    </border>
    <border>
      <left style="double"/>
      <right>
        <color indexed="63"/>
      </right>
      <top>
        <color indexed="63"/>
      </top>
      <bottom style="double"/>
    </border>
    <border>
      <left style="double"/>
      <right style="double"/>
      <top style="thin"/>
      <bottom>
        <color indexed="63"/>
      </bottom>
    </border>
    <border>
      <left style="double"/>
      <right style="double"/>
      <top>
        <color indexed="63"/>
      </top>
      <bottom style="thin"/>
    </border>
    <border>
      <left style="thin"/>
      <right style="thin"/>
      <top>
        <color indexed="63"/>
      </top>
      <bottom style="double"/>
    </border>
    <border>
      <left style="thin"/>
      <right style="thin"/>
      <top style="double"/>
      <bottom>
        <color indexed="63"/>
      </bottom>
    </border>
    <border>
      <left style="thin"/>
      <right style="medium"/>
      <top style="thin"/>
      <bottom/>
    </border>
    <border>
      <left style="thin"/>
      <right style="medium"/>
      <top/>
      <bottom/>
    </border>
    <border>
      <left style="thin"/>
      <right style="medium"/>
      <top/>
      <bottom style="thin"/>
    </border>
    <border>
      <left style="thin"/>
      <right/>
      <top style="double"/>
      <bottom/>
    </border>
    <border>
      <left/>
      <right/>
      <top style="double"/>
      <bottom/>
    </border>
    <border>
      <left/>
      <right style="medium"/>
      <top style="double"/>
      <bottom/>
    </border>
    <border>
      <left/>
      <right style="medium"/>
      <top/>
      <bottom style="thin"/>
    </border>
    <border>
      <left style="thin"/>
      <right style="double"/>
      <top style="thin"/>
      <bottom/>
    </border>
    <border>
      <left style="thin"/>
      <right style="double"/>
      <top/>
      <bottom style="thin"/>
    </border>
    <border>
      <left style="medium"/>
      <right style="thin"/>
      <top style="thin"/>
      <bottom style="thin"/>
    </border>
    <border>
      <left style="medium"/>
      <right/>
      <top style="thin"/>
      <bottom style="thin"/>
    </border>
    <border>
      <left style="medium"/>
      <right style="thin"/>
      <top style="thin"/>
      <bottom/>
    </border>
    <border>
      <left style="medium"/>
      <right style="thin"/>
      <top/>
      <bottom style="thin"/>
    </border>
    <border>
      <left style="medium"/>
      <right/>
      <top/>
      <bottom/>
    </border>
    <border>
      <left style="medium"/>
      <right/>
      <top/>
      <bottom style="thin"/>
    </border>
    <border>
      <left style="thin"/>
      <right style="thin"/>
      <top>
        <color indexed="63"/>
      </top>
      <bottom style="thin">
        <color rgb="FF000000"/>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bottom>
        <color indexed="63"/>
      </bottom>
    </border>
    <border>
      <left/>
      <right style="thin">
        <color rgb="FF000000"/>
      </right>
      <top/>
      <bottom/>
    </border>
    <border>
      <left>
        <color indexed="63"/>
      </left>
      <right style="thin">
        <color rgb="FF000000"/>
      </right>
      <top>
        <color indexed="63"/>
      </top>
      <bottom style="thin"/>
    </border>
    <border>
      <left>
        <color indexed="63"/>
      </left>
      <right style="thin">
        <color rgb="FF000000"/>
      </right>
      <top style="thin"/>
      <bottom style="thin"/>
    </border>
    <border>
      <left/>
      <right style="medium"/>
      <top style="thin"/>
      <bottom/>
    </border>
    <border>
      <left style="thin"/>
      <right style="medium"/>
      <top style="thin"/>
      <bottom style="thin"/>
    </border>
    <border>
      <left/>
      <right style="thin"/>
      <top style="double"/>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top style="thin">
        <color rgb="FF000000"/>
      </top>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1"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03">
    <xf numFmtId="0" fontId="0" fillId="0" borderId="0" xfId="0" applyAlignment="1">
      <alignment/>
    </xf>
    <xf numFmtId="49"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xf>
    <xf numFmtId="0" fontId="1" fillId="0" borderId="0" xfId="0" applyFont="1" applyFill="1" applyBorder="1" applyAlignment="1">
      <alignment horizontal="left" vertical="top"/>
    </xf>
    <xf numFmtId="172" fontId="1" fillId="0" borderId="0" xfId="0" applyNumberFormat="1" applyFont="1" applyFill="1" applyBorder="1" applyAlignment="1">
      <alignment horizontal="right" vertical="top"/>
    </xf>
    <xf numFmtId="0" fontId="2" fillId="0" borderId="0" xfId="0" applyFont="1" applyFill="1" applyBorder="1" applyAlignment="1">
      <alignment/>
    </xf>
    <xf numFmtId="172" fontId="1" fillId="0" borderId="0" xfId="0" applyNumberFormat="1" applyFont="1" applyFill="1" applyBorder="1" applyAlignment="1">
      <alignment horizontal="right" vertical="top" wrapText="1"/>
    </xf>
    <xf numFmtId="172" fontId="1" fillId="0" borderId="0" xfId="63" applyNumberFormat="1" applyFont="1" applyFill="1" applyBorder="1" applyAlignment="1">
      <alignment horizontal="right" vertical="top"/>
    </xf>
    <xf numFmtId="172" fontId="2" fillId="0" borderId="0" xfId="63"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right" vertical="top"/>
    </xf>
    <xf numFmtId="0" fontId="1" fillId="0" borderId="0" xfId="0" applyFont="1" applyFill="1" applyBorder="1" applyAlignment="1">
      <alignment vertical="top"/>
    </xf>
    <xf numFmtId="172" fontId="2" fillId="0" borderId="11" xfId="0" applyNumberFormat="1" applyFont="1" applyFill="1" applyBorder="1" applyAlignment="1">
      <alignment horizontal="center" vertical="center" wrapText="1"/>
    </xf>
    <xf numFmtId="0" fontId="1" fillId="0" borderId="0" xfId="0" applyFont="1" applyFill="1" applyBorder="1" applyAlignment="1">
      <alignment horizontal="right" vertical="top"/>
    </xf>
    <xf numFmtId="49" fontId="2" fillId="0" borderId="11"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172" fontId="2" fillId="0" borderId="10" xfId="0" applyNumberFormat="1" applyFont="1" applyFill="1" applyBorder="1" applyAlignment="1">
      <alignment horizontal="right" vertical="top" wrapText="1"/>
    </xf>
    <xf numFmtId="172" fontId="2" fillId="0" borderId="13" xfId="63" applyNumberFormat="1" applyFont="1" applyFill="1" applyBorder="1" applyAlignment="1">
      <alignment horizontal="right" vertical="top" wrapText="1"/>
    </xf>
    <xf numFmtId="0" fontId="2" fillId="0" borderId="10" xfId="0" applyFont="1" applyFill="1" applyBorder="1" applyAlignment="1">
      <alignment horizontal="center" vertical="top" wrapText="1"/>
    </xf>
    <xf numFmtId="172" fontId="2" fillId="0" borderId="10" xfId="63" applyNumberFormat="1" applyFont="1" applyFill="1" applyBorder="1" applyAlignment="1">
      <alignment horizontal="right" vertical="top" wrapText="1"/>
    </xf>
    <xf numFmtId="0" fontId="1" fillId="0" borderId="10" xfId="0" applyFont="1" applyFill="1" applyBorder="1" applyAlignment="1">
      <alignment horizontal="center" vertical="top"/>
    </xf>
    <xf numFmtId="0" fontId="1" fillId="0" borderId="10" xfId="0" applyFont="1" applyFill="1" applyBorder="1" applyAlignment="1">
      <alignment horizontal="left"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xf>
    <xf numFmtId="49" fontId="1" fillId="0" borderId="10" xfId="0" applyNumberFormat="1" applyFont="1" applyFill="1" applyBorder="1" applyAlignment="1">
      <alignment horizontal="center"/>
    </xf>
    <xf numFmtId="174" fontId="2" fillId="0" borderId="10" xfId="0" applyNumberFormat="1" applyFont="1" applyFill="1" applyBorder="1" applyAlignment="1">
      <alignment horizontal="center" vertical="top" wrapText="1"/>
    </xf>
    <xf numFmtId="174" fontId="1" fillId="0" borderId="10" xfId="0" applyNumberFormat="1" applyFont="1" applyFill="1" applyBorder="1" applyAlignment="1">
      <alignment vertical="top" wrapText="1"/>
    </xf>
    <xf numFmtId="174" fontId="1"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xf>
    <xf numFmtId="3" fontId="2" fillId="0" borderId="10" xfId="0" applyNumberFormat="1" applyFont="1" applyFill="1" applyBorder="1" applyAlignment="1">
      <alignment vertical="top" wrapText="1"/>
    </xf>
    <xf numFmtId="172"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center" vertical="top" wrapText="1"/>
    </xf>
    <xf numFmtId="172" fontId="1" fillId="0" borderId="10" xfId="0" applyNumberFormat="1" applyFont="1" applyFill="1" applyBorder="1" applyAlignment="1">
      <alignment horizontal="right" vertical="top" wrapText="1"/>
    </xf>
    <xf numFmtId="0" fontId="1" fillId="0" borderId="14"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49" fontId="1" fillId="0" borderId="14" xfId="0" applyNumberFormat="1" applyFont="1" applyFill="1" applyBorder="1" applyAlignment="1">
      <alignment horizontal="left" vertical="top" wrapText="1"/>
    </xf>
    <xf numFmtId="49" fontId="1" fillId="0" borderId="14" xfId="0" applyNumberFormat="1" applyFont="1" applyFill="1" applyBorder="1" applyAlignment="1">
      <alignment horizontal="center" vertical="top" wrapText="1"/>
    </xf>
    <xf numFmtId="172"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172" fontId="1" fillId="0" borderId="0" xfId="0" applyNumberFormat="1" applyFont="1" applyFill="1" applyBorder="1" applyAlignment="1">
      <alignment horizontal="center" vertical="center" wrapText="1"/>
    </xf>
    <xf numFmtId="0" fontId="1" fillId="0" borderId="10" xfId="0" applyFont="1" applyFill="1" applyBorder="1" applyAlignment="1">
      <alignment vertical="top" wrapText="1"/>
    </xf>
    <xf numFmtId="49" fontId="1" fillId="0" borderId="16" xfId="0" applyNumberFormat="1"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top" wrapText="1"/>
    </xf>
    <xf numFmtId="172" fontId="1" fillId="0" borderId="14" xfId="0" applyNumberFormat="1" applyFont="1" applyFill="1" applyBorder="1" applyAlignment="1">
      <alignment horizontal="right" vertical="top" wrapText="1"/>
    </xf>
    <xf numFmtId="49" fontId="1"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15"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49" fontId="2" fillId="0" borderId="18" xfId="0" applyNumberFormat="1" applyFont="1" applyFill="1" applyBorder="1" applyAlignment="1">
      <alignment horizontal="right" vertical="top" wrapText="1"/>
    </xf>
    <xf numFmtId="49" fontId="1" fillId="0" borderId="13"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right" vertical="center" wrapText="1"/>
    </xf>
    <xf numFmtId="49" fontId="1" fillId="0" borderId="18" xfId="0" applyNumberFormat="1" applyFont="1" applyFill="1" applyBorder="1" applyAlignment="1">
      <alignment horizontal="center" vertical="center" wrapText="1"/>
    </xf>
    <xf numFmtId="0" fontId="7" fillId="0" borderId="10" xfId="0" applyFont="1" applyFill="1" applyBorder="1" applyAlignment="1">
      <alignment horizontal="center" vertical="top" wrapText="1"/>
    </xf>
    <xf numFmtId="14"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0" fillId="0" borderId="10" xfId="0" applyFont="1" applyFill="1" applyBorder="1" applyAlignment="1">
      <alignment vertical="top"/>
    </xf>
    <xf numFmtId="0" fontId="0" fillId="0" borderId="10" xfId="0" applyFont="1" applyFill="1" applyBorder="1" applyAlignment="1">
      <alignment horizontal="center" vertical="top"/>
    </xf>
    <xf numFmtId="174" fontId="1" fillId="0" borderId="10" xfId="0" applyNumberFormat="1" applyFont="1" applyFill="1" applyBorder="1" applyAlignment="1">
      <alignment horizontal="center" vertical="top" wrapText="1"/>
    </xf>
    <xf numFmtId="0" fontId="1" fillId="0" borderId="13" xfId="0" applyNumberFormat="1" applyFont="1" applyFill="1" applyBorder="1" applyAlignment="1">
      <alignment horizontal="left" vertical="top" wrapText="1"/>
    </xf>
    <xf numFmtId="172" fontId="1" fillId="0" borderId="19" xfId="0" applyNumberFormat="1" applyFont="1" applyFill="1" applyBorder="1" applyAlignment="1">
      <alignment horizontal="right" vertical="top" wrapText="1"/>
    </xf>
    <xf numFmtId="172" fontId="1" fillId="0" borderId="15" xfId="0" applyNumberFormat="1" applyFont="1" applyFill="1" applyBorder="1" applyAlignment="1">
      <alignment horizontal="right" vertical="top" wrapText="1"/>
    </xf>
    <xf numFmtId="172" fontId="1" fillId="0" borderId="20" xfId="0" applyNumberFormat="1" applyFont="1" applyFill="1" applyBorder="1" applyAlignment="1">
      <alignment horizontal="right" vertical="top" wrapText="1"/>
    </xf>
    <xf numFmtId="49" fontId="1" fillId="0" borderId="18" xfId="0" applyNumberFormat="1" applyFont="1" applyFill="1" applyBorder="1" applyAlignment="1">
      <alignment horizontal="center" vertical="top"/>
    </xf>
    <xf numFmtId="49" fontId="1" fillId="0" borderId="18" xfId="0" applyNumberFormat="1" applyFont="1" applyFill="1" applyBorder="1" applyAlignment="1">
      <alignment horizontal="center" vertical="top" wrapText="1"/>
    </xf>
    <xf numFmtId="172" fontId="1" fillId="0" borderId="21" xfId="0" applyNumberFormat="1" applyFont="1" applyFill="1" applyBorder="1" applyAlignment="1">
      <alignment horizontal="right" vertical="top" wrapText="1"/>
    </xf>
    <xf numFmtId="172" fontId="1" fillId="0" borderId="13" xfId="0" applyNumberFormat="1" applyFont="1" applyFill="1" applyBorder="1" applyAlignment="1">
      <alignment horizontal="right" vertical="top" wrapText="1"/>
    </xf>
    <xf numFmtId="0" fontId="2" fillId="0" borderId="10" xfId="0" applyFont="1" applyFill="1" applyBorder="1" applyAlignment="1">
      <alignment horizontal="left" vertical="top" wrapText="1"/>
    </xf>
    <xf numFmtId="49" fontId="1" fillId="0" borderId="10" xfId="0" applyNumberFormat="1" applyFont="1" applyFill="1" applyBorder="1" applyAlignment="1">
      <alignment vertical="top" wrapText="1"/>
    </xf>
    <xf numFmtId="4" fontId="7" fillId="0" borderId="10" xfId="0" applyNumberFormat="1" applyFont="1" applyFill="1" applyBorder="1" applyAlignment="1">
      <alignment vertical="top" wrapText="1"/>
    </xf>
    <xf numFmtId="49" fontId="1"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172" fontId="1" fillId="0" borderId="13" xfId="0" applyNumberFormat="1" applyFont="1" applyFill="1" applyBorder="1" applyAlignment="1">
      <alignment horizontal="center" vertical="center" wrapText="1"/>
    </xf>
    <xf numFmtId="172"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center" vertical="center" wrapText="1"/>
    </xf>
    <xf numFmtId="186" fontId="2" fillId="0" borderId="13" xfId="63" applyNumberFormat="1" applyFont="1" applyFill="1" applyBorder="1" applyAlignment="1">
      <alignment horizontal="right" vertical="top" wrapText="1"/>
    </xf>
    <xf numFmtId="192" fontId="2" fillId="0" borderId="13" xfId="63" applyNumberFormat="1" applyFont="1" applyFill="1" applyBorder="1" applyAlignment="1">
      <alignment horizontal="right" vertical="top" wrapText="1"/>
    </xf>
    <xf numFmtId="0" fontId="1" fillId="0" borderId="13" xfId="0" applyNumberFormat="1" applyFont="1" applyFill="1" applyBorder="1" applyAlignment="1">
      <alignment horizontal="center" vertical="center" wrapText="1"/>
    </xf>
    <xf numFmtId="186" fontId="2" fillId="0" borderId="10" xfId="63" applyNumberFormat="1" applyFont="1" applyFill="1" applyBorder="1" applyAlignment="1">
      <alignment horizontal="right" vertical="top" wrapText="1"/>
    </xf>
    <xf numFmtId="192" fontId="2" fillId="0" borderId="10" xfId="63" applyNumberFormat="1" applyFont="1" applyFill="1" applyBorder="1" applyAlignment="1">
      <alignment horizontal="right" vertical="top" wrapText="1"/>
    </xf>
    <xf numFmtId="171" fontId="2" fillId="0" borderId="10" xfId="63" applyFont="1" applyFill="1" applyBorder="1" applyAlignment="1">
      <alignment horizontal="right" vertical="top" wrapText="1"/>
    </xf>
    <xf numFmtId="172" fontId="1" fillId="0" borderId="10" xfId="0" applyNumberFormat="1" applyFont="1" applyFill="1" applyBorder="1" applyAlignment="1">
      <alignment vertical="center" wrapText="1"/>
    </xf>
    <xf numFmtId="172" fontId="1" fillId="0" borderId="19" xfId="0" applyNumberFormat="1" applyFont="1" applyFill="1" applyBorder="1" applyAlignment="1">
      <alignment horizontal="right" vertical="center" wrapText="1"/>
    </xf>
    <xf numFmtId="49" fontId="8" fillId="0" borderId="10" xfId="0" applyNumberFormat="1" applyFont="1" applyFill="1" applyBorder="1" applyAlignment="1">
      <alignment vertical="center" wrapText="1"/>
    </xf>
    <xf numFmtId="172" fontId="2" fillId="0" borderId="19" xfId="0"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95" fontId="1" fillId="0" borderId="14" xfId="0" applyNumberFormat="1" applyFont="1" applyFill="1" applyBorder="1" applyAlignment="1">
      <alignment vertical="center" wrapText="1"/>
    </xf>
    <xf numFmtId="0" fontId="9" fillId="0" borderId="22" xfId="0" applyFont="1" applyFill="1" applyBorder="1" applyAlignment="1">
      <alignment horizontal="center" vertical="center" wrapText="1"/>
    </xf>
    <xf numFmtId="195" fontId="1" fillId="0" borderId="23" xfId="0" applyNumberFormat="1" applyFont="1" applyFill="1" applyBorder="1" applyAlignment="1">
      <alignment vertical="center" wrapText="1"/>
    </xf>
    <xf numFmtId="0" fontId="9" fillId="0" borderId="24" xfId="0" applyFont="1" applyFill="1" applyBorder="1" applyAlignment="1">
      <alignment horizontal="center" vertical="center" wrapText="1"/>
    </xf>
    <xf numFmtId="172" fontId="2" fillId="0" borderId="10" xfId="0" applyNumberFormat="1" applyFont="1" applyFill="1" applyBorder="1" applyAlignment="1">
      <alignment vertical="center" wrapText="1"/>
    </xf>
    <xf numFmtId="195" fontId="1" fillId="0" borderId="13" xfId="0" applyNumberFormat="1" applyFont="1" applyFill="1" applyBorder="1" applyAlignment="1">
      <alignment vertical="center" wrapText="1"/>
    </xf>
    <xf numFmtId="172" fontId="1"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1" fillId="0" borderId="13" xfId="0" applyNumberFormat="1" applyFont="1" applyFill="1" applyBorder="1" applyAlignment="1">
      <alignment horizontal="right" vertical="center" wrapText="1"/>
    </xf>
    <xf numFmtId="49" fontId="1" fillId="0" borderId="25"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wrapText="1"/>
    </xf>
    <xf numFmtId="49" fontId="2" fillId="0" borderId="16" xfId="0" applyNumberFormat="1" applyFont="1" applyFill="1" applyBorder="1" applyAlignment="1">
      <alignment horizontal="right" vertical="top" wrapText="1"/>
    </xf>
    <xf numFmtId="49" fontId="2" fillId="0" borderId="17" xfId="0" applyNumberFormat="1" applyFont="1" applyFill="1" applyBorder="1" applyAlignment="1">
      <alignment horizontal="right" vertical="center" wrapText="1"/>
    </xf>
    <xf numFmtId="49" fontId="12" fillId="0" borderId="15" xfId="0" applyNumberFormat="1" applyFont="1" applyFill="1" applyBorder="1" applyAlignment="1">
      <alignment horizontal="right" vertical="center" wrapText="1"/>
    </xf>
    <xf numFmtId="49"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left" vertical="top" wrapText="1"/>
    </xf>
    <xf numFmtId="0" fontId="1" fillId="0" borderId="13" xfId="54" applyFont="1" applyFill="1" applyBorder="1" applyAlignment="1">
      <alignment vertical="top" wrapText="1"/>
      <protection/>
    </xf>
    <xf numFmtId="0" fontId="0" fillId="0" borderId="10" xfId="0" applyFont="1" applyFill="1" applyBorder="1" applyAlignment="1">
      <alignment horizontal="center" vertical="center" wrapText="1"/>
    </xf>
    <xf numFmtId="2" fontId="1" fillId="0" borderId="10"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0" fillId="0" borderId="0" xfId="0" applyFont="1" applyFill="1" applyBorder="1" applyAlignment="1">
      <alignment horizontal="center" vertical="center" wrapText="1"/>
    </xf>
    <xf numFmtId="49" fontId="1" fillId="0" borderId="27" xfId="0" applyNumberFormat="1" applyFont="1" applyFill="1" applyBorder="1" applyAlignment="1">
      <alignment horizontal="left" vertical="center" wrapText="1"/>
    </xf>
    <xf numFmtId="172" fontId="1" fillId="0" borderId="23" xfId="0" applyNumberFormat="1" applyFont="1" applyFill="1" applyBorder="1" applyAlignment="1">
      <alignment horizontal="right" vertical="center" wrapText="1"/>
    </xf>
    <xf numFmtId="49" fontId="2" fillId="0" borderId="13" xfId="0" applyNumberFormat="1" applyFont="1" applyFill="1" applyBorder="1" applyAlignment="1">
      <alignment vertical="center" wrapText="1"/>
    </xf>
    <xf numFmtId="193" fontId="2" fillId="0" borderId="29" xfId="0" applyNumberFormat="1" applyFont="1" applyFill="1" applyBorder="1" applyAlignment="1">
      <alignment horizontal="center" vertical="center" wrapText="1"/>
    </xf>
    <xf numFmtId="194"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193"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left" vertical="top" wrapText="1"/>
    </xf>
    <xf numFmtId="0" fontId="2" fillId="0" borderId="3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35"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193" fontId="2" fillId="0" borderId="37" xfId="0" applyNumberFormat="1" applyFont="1" applyFill="1" applyBorder="1" applyAlignment="1">
      <alignment horizontal="center" vertical="top" wrapText="1"/>
    </xf>
    <xf numFmtId="194" fontId="2" fillId="0" borderId="35" xfId="0" applyNumberFormat="1" applyFont="1" applyFill="1" applyBorder="1" applyAlignment="1">
      <alignment horizontal="center" vertical="center" wrapText="1"/>
    </xf>
    <xf numFmtId="49" fontId="2" fillId="0" borderId="38" xfId="0" applyNumberFormat="1" applyFont="1" applyFill="1" applyBorder="1" applyAlignment="1">
      <alignment horizontal="left" vertical="top" wrapText="1"/>
    </xf>
    <xf numFmtId="172" fontId="2" fillId="0" borderId="10" xfId="0" applyNumberFormat="1" applyFont="1" applyFill="1" applyBorder="1" applyAlignment="1">
      <alignment vertical="top" wrapText="1"/>
    </xf>
    <xf numFmtId="174"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4" fontId="1"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left" vertical="top" wrapText="1"/>
    </xf>
    <xf numFmtId="0" fontId="14" fillId="0" borderId="10" xfId="0" applyFont="1" applyFill="1" applyBorder="1" applyAlignment="1">
      <alignment horizontal="center" vertical="top" wrapText="1"/>
    </xf>
    <xf numFmtId="0" fontId="0" fillId="0" borderId="13" xfId="0" applyFont="1" applyFill="1" applyBorder="1" applyAlignment="1">
      <alignment/>
    </xf>
    <xf numFmtId="0" fontId="0" fillId="0" borderId="39"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10" xfId="0" applyFont="1" applyFill="1" applyBorder="1" applyAlignment="1">
      <alignment/>
    </xf>
    <xf numFmtId="0" fontId="0" fillId="0" borderId="14" xfId="0" applyFont="1" applyFill="1" applyBorder="1" applyAlignment="1">
      <alignment/>
    </xf>
    <xf numFmtId="0" fontId="0" fillId="0" borderId="23" xfId="0" applyFont="1" applyFill="1" applyBorder="1" applyAlignment="1">
      <alignment/>
    </xf>
    <xf numFmtId="0" fontId="0" fillId="0" borderId="13" xfId="0" applyFont="1" applyFill="1" applyBorder="1" applyAlignment="1">
      <alignment/>
    </xf>
    <xf numFmtId="0" fontId="1" fillId="0" borderId="14"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3" xfId="0" applyFont="1" applyFill="1" applyBorder="1" applyAlignment="1">
      <alignment horizontal="center" vertical="top" wrapText="1"/>
    </xf>
    <xf numFmtId="49" fontId="1" fillId="0" borderId="14"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72" fontId="1" fillId="0" borderId="10" xfId="0" applyNumberFormat="1" applyFont="1" applyFill="1" applyBorder="1" applyAlignment="1">
      <alignment horizontal="left" vertical="top" wrapText="1"/>
    </xf>
    <xf numFmtId="0" fontId="13" fillId="0" borderId="14"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49" fontId="1" fillId="0" borderId="41" xfId="0" applyNumberFormat="1" applyFont="1" applyFill="1" applyBorder="1" applyAlignment="1">
      <alignment vertical="top" wrapText="1"/>
    </xf>
    <xf numFmtId="49" fontId="1" fillId="0" borderId="42" xfId="0" applyNumberFormat="1" applyFont="1" applyFill="1" applyBorder="1" applyAlignment="1">
      <alignment vertical="top" wrapText="1"/>
    </xf>
    <xf numFmtId="49" fontId="1" fillId="0" borderId="43" xfId="0" applyNumberFormat="1" applyFont="1" applyFill="1" applyBorder="1" applyAlignment="1">
      <alignment vertical="top" wrapText="1"/>
    </xf>
    <xf numFmtId="0" fontId="1" fillId="0" borderId="14" xfId="0" applyNumberFormat="1" applyFont="1" applyFill="1" applyBorder="1" applyAlignment="1">
      <alignment horizontal="left" vertical="top" wrapText="1"/>
    </xf>
    <xf numFmtId="0" fontId="0" fillId="0" borderId="23" xfId="0" applyFont="1" applyFill="1" applyBorder="1" applyAlignment="1">
      <alignment vertical="top"/>
    </xf>
    <xf numFmtId="0" fontId="0" fillId="0" borderId="13" xfId="0" applyFont="1" applyFill="1" applyBorder="1" applyAlignment="1">
      <alignment vertical="top"/>
    </xf>
    <xf numFmtId="49" fontId="1" fillId="0" borderId="14" xfId="0" applyNumberFormat="1" applyFont="1" applyFill="1" applyBorder="1" applyAlignment="1">
      <alignment horizontal="center" vertical="top" wrapText="1"/>
    </xf>
    <xf numFmtId="0" fontId="0" fillId="0" borderId="23" xfId="0" applyFont="1" applyFill="1" applyBorder="1" applyAlignment="1">
      <alignment horizontal="center" vertical="top"/>
    </xf>
    <xf numFmtId="0" fontId="0" fillId="0" borderId="13" xfId="0" applyFont="1" applyFill="1" applyBorder="1" applyAlignment="1">
      <alignment horizontal="center" vertical="top"/>
    </xf>
    <xf numFmtId="14" fontId="1" fillId="0" borderId="14" xfId="0" applyNumberFormat="1" applyFont="1" applyFill="1" applyBorder="1" applyAlignment="1">
      <alignment horizontal="center" vertical="top" wrapText="1"/>
    </xf>
    <xf numFmtId="49" fontId="1" fillId="0" borderId="23" xfId="0" applyNumberFormat="1" applyFont="1" applyFill="1" applyBorder="1" applyAlignment="1">
      <alignment horizontal="center" vertical="top" wrapText="1"/>
    </xf>
    <xf numFmtId="172" fontId="1" fillId="0" borderId="10"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top" wrapText="1"/>
    </xf>
    <xf numFmtId="49" fontId="1" fillId="0" borderId="41" xfId="0" applyNumberFormat="1" applyFont="1" applyFill="1" applyBorder="1" applyAlignment="1">
      <alignment horizontal="center" vertical="top" wrapText="1"/>
    </xf>
    <xf numFmtId="49" fontId="1" fillId="0" borderId="42" xfId="0" applyNumberFormat="1" applyFont="1" applyFill="1" applyBorder="1" applyAlignment="1">
      <alignment horizontal="center" vertical="top" wrapText="1"/>
    </xf>
    <xf numFmtId="49" fontId="1" fillId="0" borderId="44" xfId="0" applyNumberFormat="1" applyFont="1" applyFill="1" applyBorder="1" applyAlignment="1">
      <alignment horizontal="center" vertical="top"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46" xfId="0" applyNumberFormat="1" applyFont="1" applyFill="1" applyBorder="1" applyAlignment="1">
      <alignment horizontal="right" vertical="center" wrapText="1"/>
    </xf>
    <xf numFmtId="49" fontId="2" fillId="0" borderId="20" xfId="0" applyNumberFormat="1" applyFont="1" applyFill="1" applyBorder="1" applyAlignment="1">
      <alignment horizontal="right" vertical="center" wrapText="1"/>
    </xf>
    <xf numFmtId="49" fontId="2" fillId="0" borderId="19" xfId="0" applyNumberFormat="1" applyFont="1" applyFill="1" applyBorder="1" applyAlignment="1">
      <alignment horizontal="right" vertical="center" wrapText="1"/>
    </xf>
    <xf numFmtId="49" fontId="2" fillId="0" borderId="16"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4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49" fontId="1" fillId="0" borderId="40" xfId="0" applyNumberFormat="1" applyFont="1" applyFill="1" applyBorder="1" applyAlignment="1">
      <alignment horizontal="center" vertical="top" wrapText="1"/>
    </xf>
    <xf numFmtId="49" fontId="1" fillId="0" borderId="48" xfId="0" applyNumberFormat="1" applyFont="1" applyFill="1" applyBorder="1" applyAlignment="1">
      <alignment horizontal="center" vertical="top" wrapText="1"/>
    </xf>
    <xf numFmtId="0" fontId="2" fillId="0" borderId="4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51" xfId="0" applyNumberFormat="1" applyFont="1" applyFill="1" applyBorder="1" applyAlignment="1">
      <alignment horizontal="right" vertical="center" wrapText="1"/>
    </xf>
    <xf numFmtId="0" fontId="2" fillId="0" borderId="49"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5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6" fillId="0" borderId="41" xfId="0" applyNumberFormat="1" applyFont="1" applyFill="1" applyBorder="1" applyAlignment="1">
      <alignment horizontal="left" vertical="top" wrapText="1"/>
    </xf>
    <xf numFmtId="0" fontId="6" fillId="0" borderId="42" xfId="0" applyNumberFormat="1" applyFont="1" applyFill="1" applyBorder="1" applyAlignment="1">
      <alignment horizontal="left" vertical="top" wrapText="1"/>
    </xf>
    <xf numFmtId="0" fontId="6" fillId="0" borderId="44" xfId="0" applyNumberFormat="1" applyFont="1" applyFill="1" applyBorder="1" applyAlignment="1">
      <alignment horizontal="left" vertical="top" wrapText="1"/>
    </xf>
    <xf numFmtId="49" fontId="7" fillId="0" borderId="14"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4" fillId="0" borderId="4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49" fontId="1" fillId="0" borderId="52" xfId="0" applyNumberFormat="1" applyFont="1" applyFill="1" applyBorder="1" applyAlignment="1">
      <alignment horizontal="center" vertical="top" wrapText="1"/>
    </xf>
    <xf numFmtId="49" fontId="1" fillId="0" borderId="39" xfId="0" applyNumberFormat="1" applyFont="1" applyFill="1" applyBorder="1" applyAlignment="1">
      <alignment horizontal="center" vertical="top" wrapText="1"/>
    </xf>
    <xf numFmtId="49" fontId="1" fillId="0" borderId="53" xfId="0" applyNumberFormat="1" applyFont="1" applyFill="1" applyBorder="1" applyAlignment="1">
      <alignment horizontal="center" vertical="top" wrapText="1"/>
    </xf>
    <xf numFmtId="49" fontId="2" fillId="0" borderId="39"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3" xfId="0" applyFont="1" applyFill="1" applyBorder="1" applyAlignment="1">
      <alignment horizontal="left" vertical="top" wrapText="1"/>
    </xf>
    <xf numFmtId="14" fontId="7" fillId="0" borderId="14"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wrapText="1"/>
    </xf>
    <xf numFmtId="2" fontId="6" fillId="0" borderId="54" xfId="0" applyNumberFormat="1" applyFont="1" applyFill="1" applyBorder="1" applyAlignment="1">
      <alignment horizontal="left" vertical="top" wrapText="1"/>
    </xf>
    <xf numFmtId="2" fontId="6" fillId="0" borderId="40" xfId="0" applyNumberFormat="1" applyFont="1" applyFill="1" applyBorder="1" applyAlignment="1">
      <alignment horizontal="left" vertical="top" wrapText="1"/>
    </xf>
    <xf numFmtId="2" fontId="6" fillId="0" borderId="55" xfId="0" applyNumberFormat="1" applyFont="1" applyFill="1" applyBorder="1" applyAlignment="1">
      <alignment horizontal="left" vertical="top" wrapText="1"/>
    </xf>
    <xf numFmtId="2" fontId="6" fillId="0" borderId="14" xfId="0" applyNumberFormat="1" applyFont="1" applyFill="1" applyBorder="1" applyAlignment="1">
      <alignment horizontal="left" vertical="top" wrapText="1"/>
    </xf>
    <xf numFmtId="2" fontId="6" fillId="0" borderId="23" xfId="0" applyNumberFormat="1" applyFont="1" applyFill="1" applyBorder="1" applyAlignment="1">
      <alignment horizontal="left" vertical="top" wrapText="1"/>
    </xf>
    <xf numFmtId="2" fontId="6" fillId="0" borderId="13" xfId="0" applyNumberFormat="1" applyFont="1" applyFill="1" applyBorder="1" applyAlignment="1">
      <alignment horizontal="left" vertical="top" wrapText="1"/>
    </xf>
    <xf numFmtId="2" fontId="7" fillId="0" borderId="14"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7" fillId="0" borderId="56"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11" fontId="1" fillId="0" borderId="14" xfId="0" applyNumberFormat="1" applyFont="1" applyFill="1" applyBorder="1" applyAlignment="1">
      <alignment horizontal="left" vertical="top" wrapText="1"/>
    </xf>
    <xf numFmtId="11" fontId="1" fillId="0" borderId="23" xfId="0" applyNumberFormat="1" applyFont="1" applyFill="1" applyBorder="1" applyAlignment="1">
      <alignment horizontal="left" vertical="top" wrapText="1"/>
    </xf>
    <xf numFmtId="11" fontId="1" fillId="0" borderId="13"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wrapText="1"/>
    </xf>
    <xf numFmtId="49" fontId="1" fillId="0" borderId="57" xfId="0" applyNumberFormat="1" applyFont="1" applyFill="1" applyBorder="1" applyAlignment="1">
      <alignment horizontal="center" vertical="center" wrapText="1"/>
    </xf>
    <xf numFmtId="2" fontId="6" fillId="0" borderId="12" xfId="0" applyNumberFormat="1" applyFont="1" applyFill="1" applyBorder="1" applyAlignment="1">
      <alignment horizontal="left" vertical="top" wrapText="1"/>
    </xf>
    <xf numFmtId="49" fontId="1" fillId="0" borderId="14" xfId="0" applyNumberFormat="1" applyFont="1" applyFill="1" applyBorder="1" applyAlignment="1" applyProtection="1">
      <alignment horizontal="center" vertical="center" wrapText="1"/>
      <protection locked="0"/>
    </xf>
    <xf numFmtId="49" fontId="1" fillId="0" borderId="23"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0" fillId="0" borderId="23" xfId="0" applyFont="1" applyFill="1" applyBorder="1" applyAlignment="1">
      <alignment/>
    </xf>
    <xf numFmtId="0" fontId="0" fillId="0" borderId="13" xfId="0" applyFont="1" applyFill="1" applyBorder="1" applyAlignment="1">
      <alignment/>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3" xfId="0" applyFont="1" applyFill="1" applyBorder="1" applyAlignment="1">
      <alignment horizontal="center" vertical="top"/>
    </xf>
    <xf numFmtId="0" fontId="1" fillId="0" borderId="10" xfId="0" applyFont="1" applyFill="1" applyBorder="1" applyAlignment="1">
      <alignment horizontal="center" vertical="top"/>
    </xf>
    <xf numFmtId="49" fontId="2" fillId="0" borderId="16" xfId="0" applyNumberFormat="1"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49" fontId="2" fillId="0" borderId="45"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center" vertical="center" wrapText="1"/>
      <protection locked="0"/>
    </xf>
    <xf numFmtId="49" fontId="1" fillId="0" borderId="58" xfId="0" applyNumberFormat="1" applyFont="1" applyFill="1" applyBorder="1" applyAlignment="1">
      <alignment horizontal="left" vertical="center" wrapText="1"/>
    </xf>
    <xf numFmtId="49" fontId="1" fillId="0" borderId="59" xfId="0" applyNumberFormat="1" applyFont="1" applyFill="1" applyBorder="1" applyAlignment="1">
      <alignment horizontal="left" vertical="center" wrapText="1"/>
    </xf>
    <xf numFmtId="49" fontId="1" fillId="0" borderId="60"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45"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195" fontId="1" fillId="0" borderId="61" xfId="0" applyNumberFormat="1" applyFont="1" applyFill="1" applyBorder="1" applyAlignment="1">
      <alignment horizontal="left" vertical="center" wrapText="1"/>
    </xf>
    <xf numFmtId="195" fontId="1" fillId="0" borderId="62" xfId="0" applyNumberFormat="1" applyFont="1" applyFill="1" applyBorder="1" applyAlignment="1">
      <alignment horizontal="left" vertical="center" wrapText="1"/>
    </xf>
    <xf numFmtId="195" fontId="1" fillId="0" borderId="63" xfId="0" applyNumberFormat="1" applyFont="1" applyFill="1" applyBorder="1" applyAlignment="1">
      <alignment horizontal="left" vertical="center" wrapText="1"/>
    </xf>
    <xf numFmtId="195" fontId="1" fillId="0" borderId="18" xfId="0" applyNumberFormat="1" applyFont="1" applyFill="1" applyBorder="1" applyAlignment="1">
      <alignment horizontal="left" vertical="center" wrapText="1"/>
    </xf>
    <xf numFmtId="195" fontId="1" fillId="0" borderId="0" xfId="0" applyNumberFormat="1" applyFont="1" applyFill="1" applyBorder="1" applyAlignment="1">
      <alignment horizontal="left" vertical="center" wrapText="1"/>
    </xf>
    <xf numFmtId="195" fontId="1" fillId="0" borderId="27" xfId="0" applyNumberFormat="1" applyFont="1" applyFill="1" applyBorder="1" applyAlignment="1">
      <alignment horizontal="left" vertical="center" wrapText="1"/>
    </xf>
    <xf numFmtId="195" fontId="1" fillId="0" borderId="45" xfId="0" applyNumberFormat="1" applyFont="1" applyFill="1" applyBorder="1" applyAlignment="1">
      <alignment horizontal="left" vertical="center" wrapText="1"/>
    </xf>
    <xf numFmtId="195" fontId="1" fillId="0" borderId="21" xfId="0" applyNumberFormat="1" applyFont="1" applyFill="1" applyBorder="1" applyAlignment="1">
      <alignment horizontal="left" vertical="center" wrapText="1"/>
    </xf>
    <xf numFmtId="195" fontId="1" fillId="0" borderId="64" xfId="0" applyNumberFormat="1" applyFont="1" applyFill="1" applyBorder="1" applyAlignment="1">
      <alignment horizontal="left" vertical="center" wrapText="1"/>
    </xf>
    <xf numFmtId="0" fontId="1" fillId="0" borderId="65"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66"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49" fontId="1" fillId="0" borderId="60" xfId="0" applyNumberFormat="1" applyFont="1" applyFill="1" applyBorder="1" applyAlignment="1">
      <alignment horizontal="center" vertical="center" wrapText="1"/>
    </xf>
    <xf numFmtId="195" fontId="1" fillId="0" borderId="58" xfId="0" applyNumberFormat="1" applyFont="1" applyFill="1" applyBorder="1" applyAlignment="1">
      <alignment horizontal="left" vertical="center" wrapText="1"/>
    </xf>
    <xf numFmtId="195" fontId="1" fillId="0" borderId="59" xfId="0" applyNumberFormat="1" applyFont="1" applyFill="1" applyBorder="1" applyAlignment="1">
      <alignment horizontal="left" vertical="center" wrapText="1"/>
    </xf>
    <xf numFmtId="195" fontId="1" fillId="0" borderId="60" xfId="0" applyNumberFormat="1" applyFont="1" applyFill="1" applyBorder="1" applyAlignment="1">
      <alignment horizontal="left" vertical="center" wrapText="1"/>
    </xf>
    <xf numFmtId="49" fontId="1" fillId="0" borderId="67" xfId="0" applyNumberFormat="1" applyFont="1" applyFill="1" applyBorder="1" applyAlignment="1">
      <alignment horizontal="center" vertical="top" wrapText="1"/>
    </xf>
    <xf numFmtId="49" fontId="1" fillId="0" borderId="68" xfId="0" applyNumberFormat="1" applyFont="1" applyFill="1" applyBorder="1" applyAlignment="1">
      <alignment horizontal="center" vertical="top" wrapText="1"/>
    </xf>
    <xf numFmtId="49" fontId="1" fillId="0" borderId="69" xfId="0" applyNumberFormat="1" applyFont="1" applyFill="1" applyBorder="1" applyAlignment="1">
      <alignment horizontal="center" vertical="top" wrapText="1"/>
    </xf>
    <xf numFmtId="0" fontId="0" fillId="0" borderId="25" xfId="0" applyFont="1" applyFill="1" applyBorder="1" applyAlignment="1">
      <alignment vertical="top"/>
    </xf>
    <xf numFmtId="0" fontId="0" fillId="0" borderId="70" xfId="0" applyFont="1" applyFill="1" applyBorder="1" applyAlignment="1">
      <alignment vertical="top"/>
    </xf>
    <xf numFmtId="0" fontId="0" fillId="0" borderId="23" xfId="0" applyNumberFormat="1" applyFont="1" applyFill="1" applyBorder="1" applyAlignment="1">
      <alignment horizontal="left" vertical="top" wrapText="1"/>
    </xf>
    <xf numFmtId="0" fontId="0" fillId="0" borderId="13" xfId="0" applyNumberFormat="1" applyFont="1" applyFill="1" applyBorder="1" applyAlignment="1">
      <alignment horizontal="left" vertical="top" wrapText="1"/>
    </xf>
    <xf numFmtId="49" fontId="10" fillId="0" borderId="14"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 fillId="0" borderId="14" xfId="0" applyNumberFormat="1" applyFont="1" applyFill="1" applyBorder="1" applyAlignment="1">
      <alignment vertical="top" wrapText="1"/>
    </xf>
    <xf numFmtId="0" fontId="0" fillId="0" borderId="23" xfId="0" applyNumberFormat="1" applyFont="1" applyFill="1" applyBorder="1" applyAlignment="1">
      <alignment vertical="top"/>
    </xf>
    <xf numFmtId="0" fontId="0" fillId="0" borderId="13" xfId="0" applyNumberFormat="1" applyFont="1" applyFill="1" applyBorder="1" applyAlignment="1">
      <alignment vertical="top"/>
    </xf>
    <xf numFmtId="49" fontId="2"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right" vertical="center" wrapText="1"/>
    </xf>
    <xf numFmtId="49" fontId="2" fillId="0" borderId="26" xfId="0" applyNumberFormat="1" applyFont="1" applyFill="1" applyBorder="1" applyAlignment="1">
      <alignment horizontal="center" vertical="top" wrapText="1"/>
    </xf>
    <xf numFmtId="49" fontId="2" fillId="0" borderId="71" xfId="0" applyNumberFormat="1" applyFont="1" applyFill="1" applyBorder="1" applyAlignment="1">
      <alignment horizontal="center" vertical="top" wrapText="1"/>
    </xf>
    <xf numFmtId="49" fontId="2" fillId="0" borderId="72" xfId="0" applyNumberFormat="1" applyFont="1" applyFill="1" applyBorder="1" applyAlignment="1">
      <alignment horizontal="center" vertical="top" wrapText="1"/>
    </xf>
    <xf numFmtId="49" fontId="2" fillId="0" borderId="10"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center" wrapText="1"/>
    </xf>
    <xf numFmtId="0" fontId="10" fillId="0" borderId="59" xfId="0" applyNumberFormat="1" applyFont="1" applyFill="1" applyBorder="1" applyAlignment="1">
      <alignment horizontal="left" vertical="center" wrapText="1"/>
    </xf>
    <xf numFmtId="0" fontId="10" fillId="0" borderId="60" xfId="0" applyNumberFormat="1" applyFont="1" applyFill="1" applyBorder="1" applyAlignment="1">
      <alignment horizontal="left" vertical="center" wrapText="1"/>
    </xf>
    <xf numFmtId="0" fontId="1" fillId="0" borderId="14" xfId="54" applyFont="1" applyFill="1" applyBorder="1" applyAlignment="1">
      <alignment vertical="top" wrapText="1"/>
      <protection/>
    </xf>
    <xf numFmtId="0" fontId="1" fillId="0" borderId="23" xfId="54" applyFont="1" applyFill="1" applyBorder="1" applyAlignment="1">
      <alignment vertical="top" wrapText="1"/>
      <protection/>
    </xf>
    <xf numFmtId="0" fontId="1" fillId="0" borderId="13" xfId="54" applyFont="1" applyFill="1" applyBorder="1" applyAlignment="1">
      <alignment vertical="top" wrapText="1"/>
      <protection/>
    </xf>
    <xf numFmtId="49" fontId="1" fillId="0" borderId="73" xfId="0" applyNumberFormat="1" applyFont="1" applyFill="1" applyBorder="1" applyAlignment="1">
      <alignment horizontal="center" vertical="top" wrapText="1"/>
    </xf>
    <xf numFmtId="0" fontId="2" fillId="0" borderId="74" xfId="0" applyNumberFormat="1" applyFont="1" applyFill="1" applyBorder="1" applyAlignment="1">
      <alignment horizontal="left" vertical="top" wrapText="1"/>
    </xf>
    <xf numFmtId="0" fontId="2" fillId="0" borderId="75" xfId="0" applyNumberFormat="1" applyFont="1" applyFill="1" applyBorder="1" applyAlignment="1">
      <alignment horizontal="left" vertical="top" wrapText="1"/>
    </xf>
    <xf numFmtId="0" fontId="2" fillId="0" borderId="16" xfId="0" applyNumberFormat="1" applyFont="1" applyFill="1" applyBorder="1" applyAlignment="1">
      <alignment horizontal="right" vertical="top" wrapText="1"/>
    </xf>
    <xf numFmtId="0" fontId="2" fillId="0" borderId="17" xfId="0" applyNumberFormat="1" applyFont="1" applyFill="1" applyBorder="1" applyAlignment="1">
      <alignment horizontal="right" vertical="top" wrapText="1"/>
    </xf>
    <xf numFmtId="0" fontId="2" fillId="0" borderId="76" xfId="0" applyNumberFormat="1" applyFont="1" applyFill="1" applyBorder="1" applyAlignment="1">
      <alignment horizontal="right" vertical="top" wrapText="1"/>
    </xf>
    <xf numFmtId="0" fontId="2" fillId="0" borderId="18"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2" fillId="0" borderId="77" xfId="0" applyNumberFormat="1" applyFont="1" applyFill="1" applyBorder="1" applyAlignment="1">
      <alignment horizontal="right" vertical="top" wrapText="1"/>
    </xf>
    <xf numFmtId="0" fontId="2" fillId="0" borderId="45" xfId="0" applyNumberFormat="1" applyFont="1" applyFill="1" applyBorder="1" applyAlignment="1">
      <alignment horizontal="right" vertical="top" wrapText="1"/>
    </xf>
    <xf numFmtId="0" fontId="2" fillId="0" borderId="21" xfId="0" applyNumberFormat="1" applyFont="1" applyFill="1" applyBorder="1" applyAlignment="1">
      <alignment horizontal="right" vertical="top" wrapText="1"/>
    </xf>
    <xf numFmtId="0" fontId="2" fillId="0" borderId="78" xfId="0" applyNumberFormat="1" applyFont="1" applyFill="1" applyBorder="1" applyAlignment="1">
      <alignment horizontal="right" vertical="top" wrapText="1"/>
    </xf>
    <xf numFmtId="49" fontId="2" fillId="0" borderId="79" xfId="0" applyNumberFormat="1" applyFont="1" applyFill="1" applyBorder="1" applyAlignment="1">
      <alignment horizontal="right" vertical="center" wrapText="1"/>
    </xf>
    <xf numFmtId="49" fontId="2" fillId="0" borderId="30"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wrapText="1"/>
    </xf>
    <xf numFmtId="49" fontId="1" fillId="0" borderId="80"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wrapText="1"/>
    </xf>
    <xf numFmtId="0" fontId="0" fillId="0" borderId="81" xfId="0" applyFont="1" applyFill="1" applyBorder="1" applyAlignment="1">
      <alignment horizontal="center"/>
    </xf>
    <xf numFmtId="0" fontId="10" fillId="0" borderId="58"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60" xfId="0"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49" fontId="1" fillId="0" borderId="49" xfId="0" applyNumberFormat="1" applyFont="1" applyFill="1" applyBorder="1" applyAlignment="1">
      <alignment horizontal="center" vertical="top" wrapText="1"/>
    </xf>
    <xf numFmtId="0" fontId="0" fillId="0" borderId="39" xfId="0" applyFont="1" applyFill="1" applyBorder="1" applyAlignment="1">
      <alignment horizontal="center" vertical="top" wrapText="1"/>
    </xf>
    <xf numFmtId="174" fontId="2" fillId="0" borderId="10" xfId="0" applyNumberFormat="1" applyFont="1" applyFill="1" applyBorder="1" applyAlignment="1">
      <alignment vertical="top" wrapText="1"/>
    </xf>
    <xf numFmtId="0" fontId="2" fillId="0" borderId="10" xfId="0" applyFont="1" applyFill="1" applyBorder="1" applyAlignment="1">
      <alignment vertical="top"/>
    </xf>
    <xf numFmtId="49" fontId="6" fillId="0" borderId="12"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wrapText="1"/>
    </xf>
    <xf numFmtId="49" fontId="6" fillId="0" borderId="48" xfId="0" applyNumberFormat="1" applyFont="1" applyFill="1" applyBorder="1" applyAlignment="1">
      <alignment horizontal="left" vertical="top" wrapText="1"/>
    </xf>
    <xf numFmtId="49" fontId="1" fillId="0" borderId="14"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0" fillId="0" borderId="14" xfId="0" applyFont="1" applyFill="1" applyBorder="1" applyAlignment="1">
      <alignment horizontal="center" vertical="top"/>
    </xf>
    <xf numFmtId="0" fontId="0" fillId="0" borderId="10" xfId="0" applyFont="1" applyFill="1" applyBorder="1" applyAlignment="1">
      <alignment horizontal="center" vertical="top"/>
    </xf>
    <xf numFmtId="3" fontId="2" fillId="0" borderId="10" xfId="0" applyNumberFormat="1"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13" xfId="0"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49" fontId="1" fillId="0" borderId="24" xfId="0" applyNumberFormat="1" applyFont="1" applyFill="1" applyBorder="1" applyAlignment="1">
      <alignment horizontal="center" vertical="top" wrapText="1"/>
    </xf>
    <xf numFmtId="0" fontId="0" fillId="0" borderId="13" xfId="0" applyFont="1" applyFill="1" applyBorder="1" applyAlignment="1">
      <alignment horizontal="left" vertical="top"/>
    </xf>
    <xf numFmtId="49" fontId="1" fillId="0" borderId="10" xfId="0" applyNumberFormat="1" applyFont="1" applyFill="1" applyBorder="1" applyAlignment="1">
      <alignment horizontal="center" vertical="top"/>
    </xf>
    <xf numFmtId="0" fontId="0" fillId="0" borderId="14" xfId="0" applyFont="1" applyFill="1" applyBorder="1" applyAlignment="1">
      <alignment horizontal="center"/>
    </xf>
    <xf numFmtId="0" fontId="0" fillId="0" borderId="23" xfId="0" applyFont="1" applyFill="1" applyBorder="1" applyAlignment="1">
      <alignment horizontal="center"/>
    </xf>
    <xf numFmtId="0" fontId="0" fillId="0" borderId="13" xfId="0" applyFont="1" applyFill="1" applyBorder="1" applyAlignment="1">
      <alignment horizontal="center"/>
    </xf>
    <xf numFmtId="2" fontId="1" fillId="0" borderId="14"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4" xfId="0"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2" fillId="0" borderId="0" xfId="0" applyNumberFormat="1" applyFont="1" applyFill="1" applyBorder="1" applyAlignment="1">
      <alignment horizontal="left" wrapText="1"/>
    </xf>
    <xf numFmtId="0" fontId="2" fillId="0" borderId="0" xfId="0" applyFont="1" applyFill="1" applyBorder="1" applyAlignment="1">
      <alignment horizontal="right" wrapText="1"/>
    </xf>
    <xf numFmtId="0" fontId="2" fillId="0" borderId="10" xfId="0" applyNumberFormat="1" applyFont="1" applyFill="1" applyBorder="1" applyAlignment="1">
      <alignment vertical="center" wrapText="1"/>
    </xf>
    <xf numFmtId="0" fontId="1" fillId="0" borderId="0" xfId="0"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1" fillId="0" borderId="10" xfId="0" applyNumberFormat="1" applyFont="1" applyFill="1" applyBorder="1" applyAlignment="1">
      <alignment horizontal="center" vertical="top" wrapText="1"/>
    </xf>
    <xf numFmtId="0" fontId="2" fillId="0" borderId="15" xfId="0" applyNumberFormat="1" applyFont="1" applyFill="1" applyBorder="1" applyAlignment="1">
      <alignment horizontal="right" vertical="top" wrapText="1"/>
    </xf>
    <xf numFmtId="0" fontId="2" fillId="0" borderId="22" xfId="0" applyNumberFormat="1" applyFont="1" applyFill="1" applyBorder="1" applyAlignment="1">
      <alignment horizontal="right" vertical="top" wrapText="1"/>
    </xf>
    <xf numFmtId="0" fontId="2" fillId="0" borderId="24" xfId="0" applyNumberFormat="1" applyFont="1" applyFill="1" applyBorder="1" applyAlignment="1">
      <alignment horizontal="right" vertical="top" wrapText="1"/>
    </xf>
    <xf numFmtId="49" fontId="7" fillId="0" borderId="14" xfId="0" applyNumberFormat="1" applyFont="1" applyFill="1" applyBorder="1" applyAlignment="1">
      <alignment horizontal="center" vertical="top" wrapText="1"/>
    </xf>
    <xf numFmtId="49" fontId="7" fillId="0" borderId="23"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3" xfId="0" applyFont="1" applyFill="1" applyBorder="1" applyAlignment="1">
      <alignment horizontal="center" vertical="top" wrapText="1"/>
    </xf>
    <xf numFmtId="0" fontId="2" fillId="0" borderId="83" xfId="0" applyNumberFormat="1" applyFont="1" applyFill="1" applyBorder="1" applyAlignment="1">
      <alignment horizontal="left" vertical="top" wrapText="1"/>
    </xf>
    <xf numFmtId="0" fontId="2" fillId="0" borderId="84" xfId="0" applyNumberFormat="1" applyFont="1" applyFill="1" applyBorder="1" applyAlignment="1">
      <alignment horizontal="left" vertical="top" wrapText="1"/>
    </xf>
    <xf numFmtId="49" fontId="2" fillId="0" borderId="15"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2" fontId="1" fillId="0" borderId="14" xfId="0" applyNumberFormat="1" applyFont="1" applyFill="1" applyBorder="1" applyAlignment="1">
      <alignment horizontal="left" vertical="top" wrapText="1"/>
    </xf>
    <xf numFmtId="0" fontId="2" fillId="0" borderId="85" xfId="0" applyNumberFormat="1" applyFont="1" applyFill="1" applyBorder="1" applyAlignment="1">
      <alignment horizontal="left" vertical="top" wrapText="1"/>
    </xf>
    <xf numFmtId="0" fontId="2" fillId="0" borderId="86" xfId="0" applyNumberFormat="1" applyFont="1" applyFill="1" applyBorder="1" applyAlignment="1">
      <alignment horizontal="left" vertical="top" wrapText="1"/>
    </xf>
    <xf numFmtId="0" fontId="2" fillId="0" borderId="3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35"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1" fillId="0" borderId="17"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4" xfId="0" applyFont="1" applyFill="1" applyBorder="1" applyAlignment="1">
      <alignment horizontal="left" vertical="top" wrapText="1"/>
    </xf>
    <xf numFmtId="0" fontId="1" fillId="0" borderId="16" xfId="0" applyNumberFormat="1" applyFont="1" applyFill="1" applyBorder="1" applyAlignment="1">
      <alignment vertical="center" wrapText="1"/>
    </xf>
    <xf numFmtId="0" fontId="1" fillId="0" borderId="17" xfId="0" applyNumberFormat="1" applyFont="1" applyFill="1" applyBorder="1" applyAlignment="1">
      <alignment vertical="center" wrapText="1"/>
    </xf>
    <xf numFmtId="0" fontId="1" fillId="0" borderId="15" xfId="0" applyNumberFormat="1" applyFont="1" applyFill="1" applyBorder="1" applyAlignment="1">
      <alignment vertical="center" wrapText="1"/>
    </xf>
    <xf numFmtId="0" fontId="1" fillId="0" borderId="18"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22" xfId="0" applyNumberFormat="1" applyFont="1" applyFill="1" applyBorder="1" applyAlignment="1">
      <alignment vertical="center" wrapText="1"/>
    </xf>
    <xf numFmtId="0" fontId="1" fillId="0" borderId="45" xfId="0" applyNumberFormat="1" applyFont="1" applyFill="1" applyBorder="1" applyAlignment="1">
      <alignment vertical="center" wrapText="1"/>
    </xf>
    <xf numFmtId="0" fontId="1" fillId="0" borderId="21" xfId="0" applyNumberFormat="1" applyFont="1" applyFill="1" applyBorder="1" applyAlignment="1">
      <alignment vertical="center" wrapText="1"/>
    </xf>
    <xf numFmtId="0" fontId="1" fillId="0" borderId="24" xfId="0" applyNumberFormat="1" applyFont="1" applyFill="1" applyBorder="1" applyAlignment="1">
      <alignment vertical="center" wrapText="1"/>
    </xf>
    <xf numFmtId="0" fontId="1"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49" fontId="2" fillId="0" borderId="14" xfId="0" applyNumberFormat="1" applyFont="1" applyFill="1" applyBorder="1" applyAlignment="1">
      <alignment horizontal="right" vertical="center" wrapText="1"/>
    </xf>
    <xf numFmtId="49" fontId="2" fillId="0" borderId="16" xfId="0" applyNumberFormat="1" applyFont="1" applyFill="1" applyBorder="1" applyAlignment="1">
      <alignment horizontal="right" vertical="center" wrapText="1"/>
    </xf>
    <xf numFmtId="49" fontId="2" fillId="0" borderId="16"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49" fontId="2" fillId="0" borderId="21" xfId="0" applyNumberFormat="1" applyFont="1" applyFill="1" applyBorder="1" applyAlignment="1">
      <alignment horizontal="center" vertical="top" wrapText="1"/>
    </xf>
    <xf numFmtId="49" fontId="2" fillId="0" borderId="87" xfId="0" applyNumberFormat="1" applyFont="1" applyFill="1" applyBorder="1" applyAlignment="1">
      <alignment horizontal="right" vertical="center" wrapText="1"/>
    </xf>
    <xf numFmtId="49" fontId="2" fillId="0" borderId="88" xfId="0" applyNumberFormat="1" applyFont="1" applyFill="1" applyBorder="1" applyAlignment="1">
      <alignment horizontal="right" vertical="center" wrapText="1"/>
    </xf>
    <xf numFmtId="49" fontId="2" fillId="0" borderId="89" xfId="0" applyNumberFormat="1" applyFont="1" applyFill="1" applyBorder="1" applyAlignment="1">
      <alignment horizontal="right" vertical="center" wrapText="1"/>
    </xf>
    <xf numFmtId="2" fontId="6" fillId="0" borderId="41" xfId="0" applyNumberFormat="1" applyFont="1" applyFill="1" applyBorder="1" applyAlignment="1">
      <alignment horizontal="left" vertical="top" wrapText="1"/>
    </xf>
    <xf numFmtId="2" fontId="6" fillId="0" borderId="42" xfId="0" applyNumberFormat="1" applyFont="1" applyFill="1" applyBorder="1" applyAlignment="1">
      <alignment horizontal="left" vertical="top" wrapText="1"/>
    </xf>
    <xf numFmtId="2" fontId="6" fillId="0" borderId="44" xfId="0" applyNumberFormat="1" applyFont="1" applyFill="1" applyBorder="1" applyAlignment="1">
      <alignment horizontal="left" vertical="top" wrapText="1"/>
    </xf>
    <xf numFmtId="2" fontId="7" fillId="0" borderId="90" xfId="0"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66"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top" wrapText="1"/>
    </xf>
    <xf numFmtId="195" fontId="1" fillId="0" borderId="14" xfId="0" applyNumberFormat="1" applyFont="1" applyFill="1" applyBorder="1" applyAlignment="1">
      <alignment horizontal="center" vertical="center" wrapText="1"/>
    </xf>
    <xf numFmtId="195" fontId="1" fillId="0" borderId="23" xfId="0" applyNumberFormat="1" applyFont="1" applyFill="1" applyBorder="1" applyAlignment="1">
      <alignment horizontal="center" vertical="center" wrapText="1"/>
    </xf>
    <xf numFmtId="195" fontId="1" fillId="0" borderId="13" xfId="0" applyNumberFormat="1" applyFont="1" applyFill="1" applyBorder="1" applyAlignment="1">
      <alignment horizontal="center" vertical="center" wrapText="1"/>
    </xf>
    <xf numFmtId="195" fontId="2" fillId="0" borderId="16" xfId="0" applyNumberFormat="1" applyFont="1" applyFill="1" applyBorder="1" applyAlignment="1">
      <alignment horizontal="center" vertical="center" wrapText="1"/>
    </xf>
    <xf numFmtId="195" fontId="2" fillId="0" borderId="17" xfId="0" applyNumberFormat="1" applyFont="1" applyFill="1" applyBorder="1" applyAlignment="1">
      <alignment horizontal="center" vertical="center" wrapText="1"/>
    </xf>
    <xf numFmtId="195" fontId="2" fillId="0" borderId="15" xfId="0" applyNumberFormat="1" applyFont="1" applyFill="1" applyBorder="1" applyAlignment="1">
      <alignment horizontal="center" vertical="center" wrapText="1"/>
    </xf>
    <xf numFmtId="195" fontId="2" fillId="0" borderId="18" xfId="0" applyNumberFormat="1" applyFont="1" applyFill="1" applyBorder="1" applyAlignment="1">
      <alignment horizontal="center" vertical="center" wrapText="1"/>
    </xf>
    <xf numFmtId="195" fontId="2" fillId="0" borderId="0"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45" xfId="0" applyNumberFormat="1" applyFont="1" applyFill="1" applyBorder="1" applyAlignment="1">
      <alignment horizontal="center" vertical="center" wrapText="1"/>
    </xf>
    <xf numFmtId="195" fontId="2" fillId="0" borderId="21" xfId="0" applyNumberFormat="1" applyFont="1" applyFill="1" applyBorder="1" applyAlignment="1">
      <alignment horizontal="center" vertical="center" wrapText="1"/>
    </xf>
    <xf numFmtId="195" fontId="2" fillId="0" borderId="24" xfId="0" applyNumberFormat="1"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xf>
    <xf numFmtId="0" fontId="1" fillId="0" borderId="80" xfId="0" applyFont="1" applyFill="1" applyBorder="1" applyAlignment="1">
      <alignment horizontal="left" vertical="top"/>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27" xfId="0" applyFont="1" applyFill="1" applyBorder="1" applyAlignment="1">
      <alignment horizontal="left" vertical="top"/>
    </xf>
    <xf numFmtId="0" fontId="1" fillId="0" borderId="45" xfId="0" applyFont="1" applyFill="1" applyBorder="1" applyAlignment="1">
      <alignment horizontal="left" vertical="top"/>
    </xf>
    <xf numFmtId="0" fontId="1" fillId="0" borderId="21" xfId="0" applyFont="1" applyFill="1" applyBorder="1" applyAlignment="1">
      <alignment horizontal="left" vertical="top"/>
    </xf>
    <xf numFmtId="0" fontId="1" fillId="0" borderId="64" xfId="0" applyFont="1" applyFill="1" applyBorder="1" applyAlignment="1">
      <alignment horizontal="left" vertical="top"/>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53"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left" vertical="top" wrapText="1"/>
    </xf>
    <xf numFmtId="49" fontId="2" fillId="0" borderId="10" xfId="0" applyNumberFormat="1" applyFont="1" applyFill="1" applyBorder="1" applyAlignment="1">
      <alignment horizontal="right" vertical="top" wrapText="1"/>
    </xf>
    <xf numFmtId="49" fontId="2" fillId="0" borderId="17"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49" fontId="2" fillId="0" borderId="45" xfId="0" applyNumberFormat="1" applyFont="1" applyFill="1" applyBorder="1" applyAlignment="1">
      <alignment horizontal="left" vertical="top" wrapText="1"/>
    </xf>
    <xf numFmtId="49" fontId="2" fillId="0" borderId="21"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49" fontId="2" fillId="0" borderId="46" xfId="0" applyNumberFormat="1" applyFont="1" applyFill="1" applyBorder="1" applyAlignment="1">
      <alignment horizontal="right" vertical="top" wrapText="1"/>
    </xf>
    <xf numFmtId="49" fontId="2" fillId="0" borderId="20" xfId="0" applyNumberFormat="1" applyFont="1" applyFill="1" applyBorder="1" applyAlignment="1">
      <alignment horizontal="right" vertical="top" wrapText="1"/>
    </xf>
    <xf numFmtId="49" fontId="2" fillId="0" borderId="19" xfId="0" applyNumberFormat="1" applyFont="1" applyFill="1" applyBorder="1" applyAlignment="1">
      <alignment horizontal="right" vertical="top" wrapText="1"/>
    </xf>
    <xf numFmtId="0" fontId="0" fillId="0" borderId="10" xfId="0" applyFont="1" applyFill="1" applyBorder="1" applyAlignment="1">
      <alignment horizontal="center" vertical="top" wrapText="1"/>
    </xf>
    <xf numFmtId="2" fontId="1" fillId="0" borderId="10" xfId="0" applyNumberFormat="1" applyFont="1" applyFill="1" applyBorder="1" applyAlignment="1">
      <alignment horizontal="left" vertical="top" wrapText="1"/>
    </xf>
    <xf numFmtId="2" fontId="7" fillId="0" borderId="10" xfId="0" applyNumberFormat="1"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14" fillId="0" borderId="10" xfId="0" applyFont="1" applyFill="1" applyBorder="1" applyAlignment="1">
      <alignment horizontal="left" vertical="top" wrapText="1"/>
    </xf>
    <xf numFmtId="0" fontId="32" fillId="0" borderId="10" xfId="0" applyFont="1" applyFill="1" applyBorder="1" applyAlignment="1">
      <alignment horizontal="left" vertical="top" wrapText="1"/>
    </xf>
    <xf numFmtId="14" fontId="7" fillId="0" borderId="14" xfId="0" applyNumberFormat="1"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1" fillId="0" borderId="23" xfId="0" applyNumberFormat="1" applyFont="1" applyFill="1" applyBorder="1" applyAlignment="1">
      <alignment vertical="top" wrapText="1"/>
    </xf>
    <xf numFmtId="0" fontId="1" fillId="0" borderId="13" xfId="0" applyNumberFormat="1" applyFont="1" applyFill="1" applyBorder="1" applyAlignment="1">
      <alignment vertical="top" wrapText="1"/>
    </xf>
    <xf numFmtId="49" fontId="1" fillId="0" borderId="25" xfId="0" applyNumberFormat="1" applyFont="1" applyFill="1" applyBorder="1" applyAlignment="1">
      <alignment horizontal="center" vertical="top" wrapText="1"/>
    </xf>
    <xf numFmtId="49" fontId="1" fillId="0" borderId="7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0" fontId="1" fillId="0" borderId="14" xfId="54" applyFont="1" applyFill="1" applyBorder="1" applyAlignment="1">
      <alignment horizontal="left" vertical="top" wrapText="1"/>
      <protection/>
    </xf>
    <xf numFmtId="0" fontId="1" fillId="0" borderId="23" xfId="54" applyFont="1" applyFill="1" applyBorder="1" applyAlignment="1">
      <alignment horizontal="left" vertical="top" wrapText="1"/>
      <protection/>
    </xf>
    <xf numFmtId="0" fontId="1" fillId="0" borderId="13" xfId="54" applyFont="1" applyFill="1" applyBorder="1" applyAlignment="1">
      <alignment horizontal="left" vertical="top" wrapText="1"/>
      <protection/>
    </xf>
    <xf numFmtId="49" fontId="1" fillId="0" borderId="25"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wrapText="1"/>
    </xf>
    <xf numFmtId="49" fontId="2" fillId="0" borderId="23"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0" xfId="0" applyNumberFormat="1" applyFont="1" applyFill="1" applyBorder="1" applyAlignment="1">
      <alignment horizontal="left" vertical="center" wrapText="1"/>
    </xf>
    <xf numFmtId="0" fontId="1" fillId="0" borderId="16"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45"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0" fillId="0" borderId="10" xfId="0" applyFont="1" applyFill="1" applyBorder="1" applyAlignment="1">
      <alignment vertical="top"/>
    </xf>
    <xf numFmtId="14" fontId="1" fillId="0" borderId="10"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0" fillId="0" borderId="10" xfId="0" applyFont="1" applyFill="1" applyBorder="1" applyAlignment="1">
      <alignment vertical="center" wrapText="1"/>
    </xf>
    <xf numFmtId="0" fontId="1" fillId="0" borderId="14" xfId="0" applyNumberFormat="1" applyFont="1" applyFill="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vertical="center" wrapText="1"/>
    </xf>
    <xf numFmtId="49" fontId="1" fillId="0" borderId="14" xfId="0" applyNumberFormat="1" applyFont="1" applyFill="1" applyBorder="1" applyAlignment="1">
      <alignment vertical="top" wrapText="1"/>
    </xf>
    <xf numFmtId="0" fontId="1" fillId="0" borderId="14" xfId="0" applyNumberFormat="1" applyFont="1" applyFill="1" applyBorder="1" applyAlignment="1">
      <alignment horizontal="left" wrapText="1"/>
    </xf>
    <xf numFmtId="0" fontId="0" fillId="0" borderId="23" xfId="0" applyNumberFormat="1" applyFont="1" applyFill="1" applyBorder="1" applyAlignment="1">
      <alignment horizontal="left" wrapText="1"/>
    </xf>
    <xf numFmtId="0" fontId="0" fillId="0" borderId="13" xfId="0" applyNumberFormat="1" applyFont="1" applyFill="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L922"/>
  <sheetViews>
    <sheetView tabSelected="1" view="pageBreakPreview" zoomScale="70" zoomScaleNormal="85" zoomScaleSheetLayoutView="70" workbookViewId="0" topLeftCell="A1">
      <pane ySplit="10" topLeftCell="A11" activePane="bottomLeft" state="frozen"/>
      <selection pane="topLeft" activeCell="A1" sqref="A1"/>
      <selection pane="bottomLeft" activeCell="A1" sqref="A1"/>
    </sheetView>
  </sheetViews>
  <sheetFormatPr defaultColWidth="9.00390625" defaultRowHeight="12.75"/>
  <cols>
    <col min="1" max="1" width="5.625" style="6" customWidth="1"/>
    <col min="2" max="2" width="47.25390625" style="5" customWidth="1"/>
    <col min="3" max="3" width="11.75390625" style="6" customWidth="1"/>
    <col min="4" max="5" width="16.625" style="6" customWidth="1"/>
    <col min="6" max="6" width="15.375" style="12" customWidth="1"/>
    <col min="7" max="7" width="16.125" style="12" customWidth="1"/>
    <col min="8" max="8" width="15.25390625" style="12" customWidth="1"/>
    <col min="9" max="11" width="14.25390625" style="17" customWidth="1"/>
    <col min="12" max="12" width="55.875" style="8" customWidth="1"/>
    <col min="13" max="16384" width="9.125" style="7" customWidth="1"/>
  </cols>
  <sheetData>
    <row r="1" spans="1:12" ht="12.75">
      <c r="A1" s="14"/>
      <c r="H1" s="13"/>
      <c r="L1" s="16" t="s">
        <v>0</v>
      </c>
    </row>
    <row r="2" spans="1:12" ht="41.25" customHeight="1">
      <c r="A2" s="440" t="s">
        <v>325</v>
      </c>
      <c r="B2" s="440"/>
      <c r="C2" s="440"/>
      <c r="D2" s="440"/>
      <c r="E2" s="440"/>
      <c r="F2" s="440"/>
      <c r="G2" s="440"/>
      <c r="H2" s="440"/>
      <c r="I2" s="440"/>
      <c r="J2" s="440"/>
      <c r="K2" s="440"/>
      <c r="L2" s="440"/>
    </row>
    <row r="3" spans="1:12" ht="12.75">
      <c r="A3" s="449" t="s">
        <v>1</v>
      </c>
      <c r="B3" s="449"/>
      <c r="C3" s="449"/>
      <c r="D3" s="449"/>
      <c r="E3" s="449"/>
      <c r="F3" s="449"/>
      <c r="G3" s="449"/>
      <c r="H3" s="449"/>
      <c r="I3" s="449"/>
      <c r="J3" s="449"/>
      <c r="K3" s="449"/>
      <c r="L3" s="449"/>
    </row>
    <row r="4" spans="1:12" ht="13.5" thickBot="1">
      <c r="A4" s="14"/>
      <c r="C4" s="449"/>
      <c r="D4" s="449"/>
      <c r="E4" s="449"/>
      <c r="F4" s="449"/>
      <c r="G4" s="449"/>
      <c r="H4" s="449"/>
      <c r="I4" s="449"/>
      <c r="J4" s="449"/>
      <c r="K4" s="449"/>
      <c r="L4" s="19" t="s">
        <v>2</v>
      </c>
    </row>
    <row r="5" spans="1:12" ht="14.25" thickBot="1" thickTop="1">
      <c r="A5" s="450" t="s">
        <v>28</v>
      </c>
      <c r="B5" s="451" t="s">
        <v>33</v>
      </c>
      <c r="C5" s="427" t="s">
        <v>3</v>
      </c>
      <c r="D5" s="427" t="s">
        <v>4</v>
      </c>
      <c r="E5" s="427" t="s">
        <v>34</v>
      </c>
      <c r="F5" s="445" t="s">
        <v>35</v>
      </c>
      <c r="G5" s="445"/>
      <c r="H5" s="445"/>
      <c r="I5" s="431" t="s">
        <v>5</v>
      </c>
      <c r="J5" s="431" t="s">
        <v>36</v>
      </c>
      <c r="K5" s="427" t="s">
        <v>6</v>
      </c>
      <c r="L5" s="428" t="s">
        <v>44</v>
      </c>
    </row>
    <row r="6" spans="1:12" ht="52.5" thickBot="1" thickTop="1">
      <c r="A6" s="450"/>
      <c r="B6" s="451"/>
      <c r="C6" s="427"/>
      <c r="D6" s="427"/>
      <c r="E6" s="427"/>
      <c r="F6" s="18" t="s">
        <v>14</v>
      </c>
      <c r="G6" s="18" t="s">
        <v>129</v>
      </c>
      <c r="H6" s="18" t="s">
        <v>324</v>
      </c>
      <c r="I6" s="431"/>
      <c r="J6" s="427"/>
      <c r="K6" s="427"/>
      <c r="L6" s="429"/>
    </row>
    <row r="7" spans="1:12" ht="87.75" customHeight="1" thickBot="1" thickTop="1">
      <c r="A7" s="450"/>
      <c r="B7" s="451"/>
      <c r="C7" s="427"/>
      <c r="D7" s="427"/>
      <c r="E7" s="427"/>
      <c r="F7" s="18" t="s">
        <v>7</v>
      </c>
      <c r="G7" s="18" t="s">
        <v>215</v>
      </c>
      <c r="H7" s="18" t="s">
        <v>8</v>
      </c>
      <c r="I7" s="431"/>
      <c r="J7" s="427"/>
      <c r="K7" s="427"/>
      <c r="L7" s="429"/>
    </row>
    <row r="8" spans="1:12" ht="27" thickBot="1" thickTop="1">
      <c r="A8" s="450"/>
      <c r="B8" s="451"/>
      <c r="C8" s="427"/>
      <c r="D8" s="427"/>
      <c r="E8" s="427"/>
      <c r="F8" s="18" t="s">
        <v>10</v>
      </c>
      <c r="G8" s="18" t="s">
        <v>10</v>
      </c>
      <c r="H8" s="18" t="s">
        <v>10</v>
      </c>
      <c r="I8" s="3" t="s">
        <v>45</v>
      </c>
      <c r="J8" s="427"/>
      <c r="K8" s="427"/>
      <c r="L8" s="429"/>
    </row>
    <row r="9" spans="1:12" ht="27" thickBot="1" thickTop="1">
      <c r="A9" s="450"/>
      <c r="B9" s="451"/>
      <c r="C9" s="427"/>
      <c r="D9" s="427"/>
      <c r="E9" s="427"/>
      <c r="F9" s="18" t="s">
        <v>9</v>
      </c>
      <c r="G9" s="18" t="s">
        <v>9</v>
      </c>
      <c r="H9" s="18" t="s">
        <v>9</v>
      </c>
      <c r="I9" s="3" t="s">
        <v>46</v>
      </c>
      <c r="J9" s="427"/>
      <c r="K9" s="427"/>
      <c r="L9" s="430"/>
    </row>
    <row r="10" spans="1:12" s="10" customFormat="1" ht="14.25" thickBot="1" thickTop="1">
      <c r="A10" s="20">
        <v>1</v>
      </c>
      <c r="B10" s="62">
        <v>2</v>
      </c>
      <c r="C10" s="4">
        <v>3</v>
      </c>
      <c r="D10" s="4">
        <v>4</v>
      </c>
      <c r="E10" s="3" t="s">
        <v>24</v>
      </c>
      <c r="F10" s="23" t="s">
        <v>25</v>
      </c>
      <c r="G10" s="23" t="s">
        <v>98</v>
      </c>
      <c r="H10" s="23" t="s">
        <v>99</v>
      </c>
      <c r="I10" s="21" t="s">
        <v>100</v>
      </c>
      <c r="J10" s="21" t="s">
        <v>101</v>
      </c>
      <c r="K10" s="21" t="s">
        <v>102</v>
      </c>
      <c r="L10" s="21" t="s">
        <v>117</v>
      </c>
    </row>
    <row r="11" spans="1:12" s="10" customFormat="1" ht="26.25" customHeight="1" thickTop="1">
      <c r="A11" s="25"/>
      <c r="B11" s="436" t="s">
        <v>214</v>
      </c>
      <c r="C11" s="437"/>
      <c r="D11" s="437"/>
      <c r="E11" s="438"/>
      <c r="F11" s="26">
        <f>F15+F19</f>
        <v>12001000</v>
      </c>
      <c r="G11" s="26">
        <f>G15+G19</f>
        <v>837371.1699999999</v>
      </c>
      <c r="H11" s="26">
        <f>H15+H19</f>
        <v>830434.3307200001</v>
      </c>
      <c r="I11" s="24"/>
      <c r="J11" s="24"/>
      <c r="K11" s="24"/>
      <c r="L11" s="24"/>
    </row>
    <row r="12" spans="1:12" s="10" customFormat="1" ht="26.25" customHeight="1">
      <c r="A12" s="25"/>
      <c r="B12" s="439"/>
      <c r="C12" s="440"/>
      <c r="D12" s="440"/>
      <c r="E12" s="441"/>
      <c r="F12" s="26">
        <f aca="true" t="shared" si="0" ref="F12:H14">F16+F20</f>
        <v>0</v>
      </c>
      <c r="G12" s="26">
        <f t="shared" si="0"/>
        <v>0</v>
      </c>
      <c r="H12" s="26">
        <f t="shared" si="0"/>
        <v>0</v>
      </c>
      <c r="I12" s="24"/>
      <c r="J12" s="24"/>
      <c r="K12" s="24"/>
      <c r="L12" s="24"/>
    </row>
    <row r="13" spans="1:12" s="10" customFormat="1" ht="26.25" customHeight="1">
      <c r="A13" s="25"/>
      <c r="B13" s="439"/>
      <c r="C13" s="440"/>
      <c r="D13" s="440"/>
      <c r="E13" s="441"/>
      <c r="F13" s="26">
        <f t="shared" si="0"/>
        <v>14914300</v>
      </c>
      <c r="G13" s="26">
        <f>G17+G21</f>
        <v>1509700</v>
      </c>
      <c r="H13" s="26">
        <f t="shared" si="0"/>
        <v>268221.1</v>
      </c>
      <c r="I13" s="24"/>
      <c r="J13" s="24"/>
      <c r="K13" s="24"/>
      <c r="L13" s="24"/>
    </row>
    <row r="14" spans="1:12" s="10" customFormat="1" ht="26.25" customHeight="1">
      <c r="A14" s="25"/>
      <c r="B14" s="442"/>
      <c r="C14" s="443"/>
      <c r="D14" s="443"/>
      <c r="E14" s="444"/>
      <c r="F14" s="26">
        <f>F18+F22</f>
        <v>26915300</v>
      </c>
      <c r="G14" s="26">
        <f t="shared" si="0"/>
        <v>2347071.17</v>
      </c>
      <c r="H14" s="26">
        <f t="shared" si="0"/>
        <v>1098655.43072</v>
      </c>
      <c r="I14" s="24"/>
      <c r="J14" s="24"/>
      <c r="K14" s="24"/>
      <c r="L14" s="24"/>
    </row>
    <row r="15" spans="1:12" ht="12.75" hidden="1">
      <c r="A15" s="432"/>
      <c r="B15" s="302" t="s">
        <v>47</v>
      </c>
      <c r="C15" s="302"/>
      <c r="D15" s="302"/>
      <c r="E15" s="302"/>
      <c r="F15" s="27">
        <v>11144500</v>
      </c>
      <c r="G15" s="27">
        <f>G24+G77+G106+G582+G688+G874+G861</f>
        <v>837371.1699999999</v>
      </c>
      <c r="H15" s="27">
        <f>H24+H77+H106+H582+H688+H874+H861</f>
        <v>830434.3307200001</v>
      </c>
      <c r="I15" s="304"/>
      <c r="J15" s="304"/>
      <c r="K15" s="304"/>
      <c r="L15" s="434"/>
    </row>
    <row r="16" spans="1:12" ht="12.75" hidden="1">
      <c r="A16" s="433"/>
      <c r="B16" s="303"/>
      <c r="C16" s="303"/>
      <c r="D16" s="303"/>
      <c r="E16" s="303"/>
      <c r="F16" s="27">
        <f>F25+F78+F107+F583+F689+F875+F862</f>
        <v>0</v>
      </c>
      <c r="G16" s="27">
        <f>G25+G78+G107+G583+G689+G875+G862</f>
        <v>0</v>
      </c>
      <c r="H16" s="29">
        <f>H25+H78+H107+H583+H689+H875</f>
        <v>0</v>
      </c>
      <c r="I16" s="305"/>
      <c r="J16" s="305"/>
      <c r="K16" s="305"/>
      <c r="L16" s="435"/>
    </row>
    <row r="17" spans="1:12" ht="12.75" hidden="1">
      <c r="A17" s="433"/>
      <c r="B17" s="303"/>
      <c r="C17" s="303"/>
      <c r="D17" s="303"/>
      <c r="E17" s="303"/>
      <c r="F17" s="27">
        <v>14779800</v>
      </c>
      <c r="G17" s="27">
        <f>G26+G79+G108+G584+G690+G876+G863</f>
        <v>1503700</v>
      </c>
      <c r="H17" s="29">
        <f>H26+H79+H108+H584+H690+H876</f>
        <v>261051.09999999998</v>
      </c>
      <c r="I17" s="305"/>
      <c r="J17" s="305"/>
      <c r="K17" s="305"/>
      <c r="L17" s="435"/>
    </row>
    <row r="18" spans="1:12" ht="12.75" hidden="1">
      <c r="A18" s="28"/>
      <c r="B18" s="218" t="s">
        <v>15</v>
      </c>
      <c r="C18" s="218"/>
      <c r="D18" s="218"/>
      <c r="E18" s="218"/>
      <c r="F18" s="29">
        <f>SUM(F15:F17)</f>
        <v>25924300</v>
      </c>
      <c r="G18" s="29">
        <f>SUM(G15:G17)</f>
        <v>2341071.17</v>
      </c>
      <c r="H18" s="29">
        <f>SUM(H15:H17)</f>
        <v>1091485.43072</v>
      </c>
      <c r="I18" s="30"/>
      <c r="J18" s="30"/>
      <c r="K18" s="30"/>
      <c r="L18" s="31"/>
    </row>
    <row r="19" spans="1:12" ht="12.75" hidden="1">
      <c r="A19" s="28"/>
      <c r="B19" s="302" t="s">
        <v>213</v>
      </c>
      <c r="C19" s="302"/>
      <c r="D19" s="302"/>
      <c r="E19" s="302"/>
      <c r="F19" s="27">
        <f>F749</f>
        <v>856500</v>
      </c>
      <c r="G19" s="27">
        <f>G749</f>
        <v>0</v>
      </c>
      <c r="H19" s="27">
        <f>H749</f>
        <v>0</v>
      </c>
      <c r="I19" s="304"/>
      <c r="J19" s="304"/>
      <c r="K19" s="304"/>
      <c r="L19" s="434"/>
    </row>
    <row r="20" spans="1:12" ht="12.75" hidden="1">
      <c r="A20" s="28"/>
      <c r="B20" s="303"/>
      <c r="C20" s="303"/>
      <c r="D20" s="303"/>
      <c r="E20" s="303"/>
      <c r="F20" s="27">
        <f aca="true" t="shared" si="1" ref="F20:H22">F750</f>
        <v>0</v>
      </c>
      <c r="G20" s="27">
        <f t="shared" si="1"/>
        <v>0</v>
      </c>
      <c r="H20" s="27">
        <f t="shared" si="1"/>
        <v>0</v>
      </c>
      <c r="I20" s="305"/>
      <c r="J20" s="305"/>
      <c r="K20" s="305"/>
      <c r="L20" s="435"/>
    </row>
    <row r="21" spans="1:12" ht="12.75" hidden="1">
      <c r="A21" s="28"/>
      <c r="B21" s="303"/>
      <c r="C21" s="303"/>
      <c r="D21" s="303"/>
      <c r="E21" s="303"/>
      <c r="F21" s="27">
        <f t="shared" si="1"/>
        <v>134500</v>
      </c>
      <c r="G21" s="27">
        <v>6000</v>
      </c>
      <c r="H21" s="27">
        <f>H22</f>
        <v>7170</v>
      </c>
      <c r="I21" s="305"/>
      <c r="J21" s="305"/>
      <c r="K21" s="305"/>
      <c r="L21" s="435"/>
    </row>
    <row r="22" spans="1:12" ht="12.75" hidden="1">
      <c r="A22" s="28"/>
      <c r="B22" s="218" t="s">
        <v>15</v>
      </c>
      <c r="C22" s="218"/>
      <c r="D22" s="218"/>
      <c r="E22" s="218"/>
      <c r="F22" s="27">
        <f t="shared" si="1"/>
        <v>991000</v>
      </c>
      <c r="G22" s="27">
        <f>G21</f>
        <v>6000</v>
      </c>
      <c r="H22" s="27">
        <f>H755</f>
        <v>7170</v>
      </c>
      <c r="I22" s="30"/>
      <c r="J22" s="30"/>
      <c r="K22" s="30"/>
      <c r="L22" s="31"/>
    </row>
    <row r="23" spans="1:12" ht="12.75">
      <c r="A23" s="303"/>
      <c r="B23" s="303"/>
      <c r="C23" s="303"/>
      <c r="D23" s="303"/>
      <c r="E23" s="303"/>
      <c r="F23" s="303"/>
      <c r="G23" s="303"/>
      <c r="H23" s="303"/>
      <c r="I23" s="303"/>
      <c r="J23" s="303"/>
      <c r="K23" s="303"/>
      <c r="L23" s="303"/>
    </row>
    <row r="24" spans="1:12" ht="18" customHeight="1">
      <c r="A24" s="399"/>
      <c r="B24" s="452" t="s">
        <v>30</v>
      </c>
      <c r="C24" s="452"/>
      <c r="D24" s="452"/>
      <c r="E24" s="452"/>
      <c r="F24" s="26">
        <v>2115400</v>
      </c>
      <c r="G24" s="26">
        <v>151512</v>
      </c>
      <c r="H24" s="26">
        <f>H28+H35+H42</f>
        <v>151372.01200000002</v>
      </c>
      <c r="I24" s="454"/>
      <c r="J24" s="454"/>
      <c r="K24" s="454"/>
      <c r="L24" s="454"/>
    </row>
    <row r="25" spans="1:12" ht="12.75">
      <c r="A25" s="399"/>
      <c r="B25" s="452"/>
      <c r="C25" s="452"/>
      <c r="D25" s="452"/>
      <c r="E25" s="452"/>
      <c r="F25" s="26">
        <f aca="true" t="shared" si="2" ref="F25:H27">F29</f>
        <v>0</v>
      </c>
      <c r="G25" s="26">
        <f t="shared" si="2"/>
        <v>0</v>
      </c>
      <c r="H25" s="26">
        <f t="shared" si="2"/>
        <v>0</v>
      </c>
      <c r="I25" s="454"/>
      <c r="J25" s="454"/>
      <c r="K25" s="454"/>
      <c r="L25" s="454"/>
    </row>
    <row r="26" spans="1:12" ht="12.75">
      <c r="A26" s="399"/>
      <c r="B26" s="452"/>
      <c r="C26" s="452"/>
      <c r="D26" s="452"/>
      <c r="E26" s="452"/>
      <c r="F26" s="26">
        <f t="shared" si="2"/>
        <v>0</v>
      </c>
      <c r="G26" s="26">
        <f t="shared" si="2"/>
        <v>0</v>
      </c>
      <c r="H26" s="26">
        <f t="shared" si="2"/>
        <v>0</v>
      </c>
      <c r="I26" s="454"/>
      <c r="J26" s="454"/>
      <c r="K26" s="454"/>
      <c r="L26" s="454"/>
    </row>
    <row r="27" spans="1:12" ht="12.75">
      <c r="A27" s="399"/>
      <c r="B27" s="400" t="s">
        <v>18</v>
      </c>
      <c r="C27" s="400"/>
      <c r="D27" s="400"/>
      <c r="E27" s="400"/>
      <c r="F27" s="26">
        <f>F24</f>
        <v>2115400</v>
      </c>
      <c r="G27" s="26">
        <f>G24</f>
        <v>151512</v>
      </c>
      <c r="H27" s="26">
        <f t="shared" si="2"/>
        <v>15840</v>
      </c>
      <c r="I27" s="454"/>
      <c r="J27" s="454"/>
      <c r="K27" s="454"/>
      <c r="L27" s="454"/>
    </row>
    <row r="28" spans="1:12" ht="18" customHeight="1">
      <c r="A28" s="71" t="s">
        <v>11</v>
      </c>
      <c r="B28" s="452" t="s">
        <v>265</v>
      </c>
      <c r="C28" s="452"/>
      <c r="D28" s="452"/>
      <c r="E28" s="452"/>
      <c r="F28" s="26">
        <f>F32</f>
        <v>15840</v>
      </c>
      <c r="G28" s="26">
        <f>G32</f>
        <v>15840</v>
      </c>
      <c r="H28" s="26">
        <f>H32</f>
        <v>15840</v>
      </c>
      <c r="I28" s="448"/>
      <c r="J28" s="448"/>
      <c r="K28" s="448"/>
      <c r="L28" s="448"/>
    </row>
    <row r="29" spans="1:12" ht="12.75">
      <c r="A29" s="71"/>
      <c r="B29" s="452"/>
      <c r="C29" s="452"/>
      <c r="D29" s="452"/>
      <c r="E29" s="452"/>
      <c r="F29" s="26">
        <f aca="true" t="shared" si="3" ref="F29:H30">F33</f>
        <v>0</v>
      </c>
      <c r="G29" s="26">
        <f t="shared" si="3"/>
        <v>0</v>
      </c>
      <c r="H29" s="26">
        <f t="shared" si="3"/>
        <v>0</v>
      </c>
      <c r="I29" s="448"/>
      <c r="J29" s="448"/>
      <c r="K29" s="448"/>
      <c r="L29" s="448"/>
    </row>
    <row r="30" spans="1:12" ht="12.75">
      <c r="A30" s="71"/>
      <c r="B30" s="452"/>
      <c r="C30" s="452"/>
      <c r="D30" s="452"/>
      <c r="E30" s="452"/>
      <c r="F30" s="26">
        <f t="shared" si="3"/>
        <v>0</v>
      </c>
      <c r="G30" s="26">
        <f t="shared" si="3"/>
        <v>0</v>
      </c>
      <c r="H30" s="26">
        <f t="shared" si="3"/>
        <v>0</v>
      </c>
      <c r="I30" s="448"/>
      <c r="J30" s="448"/>
      <c r="K30" s="448"/>
      <c r="L30" s="448"/>
    </row>
    <row r="31" spans="1:12" ht="12.75">
      <c r="A31" s="71"/>
      <c r="B31" s="369" t="s">
        <v>16</v>
      </c>
      <c r="C31" s="369"/>
      <c r="D31" s="369"/>
      <c r="E31" s="369"/>
      <c r="F31" s="26">
        <f>SUM(F28:F30)</f>
        <v>15840</v>
      </c>
      <c r="G31" s="26">
        <f>SUM(G28:G30)</f>
        <v>15840</v>
      </c>
      <c r="H31" s="26">
        <f>SUM(H28:H30)</f>
        <v>15840</v>
      </c>
      <c r="I31" s="448"/>
      <c r="J31" s="448"/>
      <c r="K31" s="448"/>
      <c r="L31" s="448"/>
    </row>
    <row r="32" spans="1:12" ht="156" customHeight="1">
      <c r="A32" s="399" t="s">
        <v>27</v>
      </c>
      <c r="B32" s="173" t="s">
        <v>266</v>
      </c>
      <c r="C32" s="176" t="s">
        <v>199</v>
      </c>
      <c r="D32" s="179">
        <v>42606</v>
      </c>
      <c r="E32" s="457">
        <v>103</v>
      </c>
      <c r="F32" s="42">
        <v>15840</v>
      </c>
      <c r="G32" s="42">
        <v>15840</v>
      </c>
      <c r="H32" s="42">
        <v>15840</v>
      </c>
      <c r="I32" s="455"/>
      <c r="J32" s="455"/>
      <c r="K32" s="455"/>
      <c r="L32" s="455" t="s">
        <v>326</v>
      </c>
    </row>
    <row r="33" spans="1:12" ht="156" customHeight="1">
      <c r="A33" s="399"/>
      <c r="B33" s="174"/>
      <c r="C33" s="177"/>
      <c r="D33" s="177"/>
      <c r="E33" s="457"/>
      <c r="F33" s="42">
        <v>0</v>
      </c>
      <c r="G33" s="42">
        <v>0</v>
      </c>
      <c r="H33" s="42">
        <v>0</v>
      </c>
      <c r="I33" s="455"/>
      <c r="J33" s="455"/>
      <c r="K33" s="455"/>
      <c r="L33" s="456"/>
    </row>
    <row r="34" spans="1:12" ht="156" customHeight="1">
      <c r="A34" s="399"/>
      <c r="B34" s="175"/>
      <c r="C34" s="178"/>
      <c r="D34" s="178"/>
      <c r="E34" s="457"/>
      <c r="F34" s="42">
        <v>0</v>
      </c>
      <c r="G34" s="42">
        <v>0</v>
      </c>
      <c r="H34" s="42">
        <v>0</v>
      </c>
      <c r="I34" s="455"/>
      <c r="J34" s="455"/>
      <c r="K34" s="455"/>
      <c r="L34" s="456"/>
    </row>
    <row r="35" spans="1:12" ht="32.25" customHeight="1">
      <c r="A35" s="363" t="s">
        <v>12</v>
      </c>
      <c r="B35" s="452" t="s">
        <v>267</v>
      </c>
      <c r="C35" s="452"/>
      <c r="D35" s="452"/>
      <c r="E35" s="452"/>
      <c r="F35" s="26">
        <v>10990</v>
      </c>
      <c r="G35" s="26">
        <v>10990</v>
      </c>
      <c r="H35" s="26">
        <f>H39</f>
        <v>10990</v>
      </c>
      <c r="I35" s="448"/>
      <c r="J35" s="448"/>
      <c r="K35" s="448"/>
      <c r="L35" s="448"/>
    </row>
    <row r="36" spans="1:12" ht="32.25" customHeight="1">
      <c r="A36" s="363"/>
      <c r="B36" s="452"/>
      <c r="C36" s="452"/>
      <c r="D36" s="452"/>
      <c r="E36" s="452"/>
      <c r="F36" s="26">
        <v>0</v>
      </c>
      <c r="G36" s="26">
        <v>0</v>
      </c>
      <c r="H36" s="26">
        <v>0</v>
      </c>
      <c r="I36" s="448"/>
      <c r="J36" s="448"/>
      <c r="K36" s="448"/>
      <c r="L36" s="448"/>
    </row>
    <row r="37" spans="1:12" ht="32.25" customHeight="1">
      <c r="A37" s="363"/>
      <c r="B37" s="452"/>
      <c r="C37" s="452"/>
      <c r="D37" s="452"/>
      <c r="E37" s="452"/>
      <c r="F37" s="26">
        <v>0</v>
      </c>
      <c r="G37" s="26">
        <v>0</v>
      </c>
      <c r="H37" s="26">
        <v>0</v>
      </c>
      <c r="I37" s="448"/>
      <c r="J37" s="448"/>
      <c r="K37" s="448"/>
      <c r="L37" s="448"/>
    </row>
    <row r="38" spans="1:12" ht="32.25" customHeight="1">
      <c r="A38" s="363"/>
      <c r="B38" s="369" t="s">
        <v>16</v>
      </c>
      <c r="C38" s="369"/>
      <c r="D38" s="369"/>
      <c r="E38" s="369"/>
      <c r="F38" s="26">
        <v>10990</v>
      </c>
      <c r="G38" s="26">
        <v>10990</v>
      </c>
      <c r="H38" s="26">
        <f>H35</f>
        <v>10990</v>
      </c>
      <c r="I38" s="448"/>
      <c r="J38" s="448"/>
      <c r="K38" s="448"/>
      <c r="L38" s="448"/>
    </row>
    <row r="39" spans="1:12" ht="32.25" customHeight="1">
      <c r="A39" s="399" t="s">
        <v>190</v>
      </c>
      <c r="B39" s="589" t="s">
        <v>268</v>
      </c>
      <c r="C39" s="399" t="s">
        <v>199</v>
      </c>
      <c r="D39" s="591">
        <v>42627</v>
      </c>
      <c r="E39" s="457">
        <v>103</v>
      </c>
      <c r="F39" s="42">
        <v>10990</v>
      </c>
      <c r="G39" s="42">
        <v>10990</v>
      </c>
      <c r="H39" s="42">
        <v>10990</v>
      </c>
      <c r="I39" s="454"/>
      <c r="J39" s="454"/>
      <c r="K39" s="454"/>
      <c r="L39" s="454" t="s">
        <v>327</v>
      </c>
    </row>
    <row r="40" spans="1:12" ht="32.25" customHeight="1">
      <c r="A40" s="399"/>
      <c r="B40" s="590"/>
      <c r="C40" s="412"/>
      <c r="D40" s="412"/>
      <c r="E40" s="457"/>
      <c r="F40" s="42">
        <v>0</v>
      </c>
      <c r="G40" s="42">
        <v>0</v>
      </c>
      <c r="H40" s="42">
        <v>0</v>
      </c>
      <c r="I40" s="454"/>
      <c r="J40" s="454"/>
      <c r="K40" s="454"/>
      <c r="L40" s="595"/>
    </row>
    <row r="41" spans="1:12" ht="32.25" customHeight="1">
      <c r="A41" s="399"/>
      <c r="B41" s="590"/>
      <c r="C41" s="412"/>
      <c r="D41" s="412"/>
      <c r="E41" s="457"/>
      <c r="F41" s="42">
        <v>0</v>
      </c>
      <c r="G41" s="42">
        <v>0</v>
      </c>
      <c r="H41" s="42">
        <v>0</v>
      </c>
      <c r="I41" s="454"/>
      <c r="J41" s="454"/>
      <c r="K41" s="454"/>
      <c r="L41" s="595"/>
    </row>
    <row r="42" spans="1:12" ht="32.25" customHeight="1">
      <c r="A42" s="363" t="s">
        <v>13</v>
      </c>
      <c r="B42" s="452" t="s">
        <v>31</v>
      </c>
      <c r="C42" s="452"/>
      <c r="D42" s="452"/>
      <c r="E42" s="452"/>
      <c r="F42" s="26">
        <v>151547.72759</v>
      </c>
      <c r="G42" s="26">
        <f>G46+G49+G52+G55+G58+G61+G64+G67+G70</f>
        <v>124542.03425000001</v>
      </c>
      <c r="H42" s="26">
        <f>H46+H49+H52+H55+H58+H61+H64+H67+H70</f>
        <v>124542.01200000002</v>
      </c>
      <c r="I42" s="448"/>
      <c r="J42" s="448"/>
      <c r="K42" s="448"/>
      <c r="L42" s="448"/>
    </row>
    <row r="43" spans="1:12" ht="32.25" customHeight="1">
      <c r="A43" s="363"/>
      <c r="B43" s="452"/>
      <c r="C43" s="452"/>
      <c r="D43" s="452"/>
      <c r="E43" s="452"/>
      <c r="F43" s="26">
        <v>0</v>
      </c>
      <c r="G43" s="26">
        <v>0</v>
      </c>
      <c r="H43" s="26">
        <v>0</v>
      </c>
      <c r="I43" s="448"/>
      <c r="J43" s="448"/>
      <c r="K43" s="448"/>
      <c r="L43" s="448"/>
    </row>
    <row r="44" spans="1:12" ht="32.25" customHeight="1">
      <c r="A44" s="363"/>
      <c r="B44" s="452"/>
      <c r="C44" s="452"/>
      <c r="D44" s="452"/>
      <c r="E44" s="452"/>
      <c r="F44" s="26">
        <v>0</v>
      </c>
      <c r="G44" s="26">
        <v>0</v>
      </c>
      <c r="H44" s="26">
        <v>0</v>
      </c>
      <c r="I44" s="448"/>
      <c r="J44" s="448"/>
      <c r="K44" s="448"/>
      <c r="L44" s="448"/>
    </row>
    <row r="45" spans="1:12" ht="32.25" customHeight="1">
      <c r="A45" s="363"/>
      <c r="B45" s="369" t="s">
        <v>16</v>
      </c>
      <c r="C45" s="369"/>
      <c r="D45" s="369"/>
      <c r="E45" s="369"/>
      <c r="F45" s="26">
        <v>151547.72759</v>
      </c>
      <c r="G45" s="26">
        <f>G42</f>
        <v>124542.03425000001</v>
      </c>
      <c r="H45" s="26">
        <v>0</v>
      </c>
      <c r="I45" s="448"/>
      <c r="J45" s="448"/>
      <c r="K45" s="448"/>
      <c r="L45" s="448"/>
    </row>
    <row r="46" spans="1:12" ht="32.25" customHeight="1">
      <c r="A46" s="399" t="s">
        <v>29</v>
      </c>
      <c r="B46" s="589" t="s">
        <v>269</v>
      </c>
      <c r="C46" s="399" t="s">
        <v>51</v>
      </c>
      <c r="D46" s="591">
        <v>41969</v>
      </c>
      <c r="E46" s="457">
        <v>103</v>
      </c>
      <c r="F46" s="42">
        <v>49465</v>
      </c>
      <c r="G46" s="42">
        <v>10640</v>
      </c>
      <c r="H46" s="42">
        <v>10640</v>
      </c>
      <c r="I46" s="454"/>
      <c r="J46" s="454"/>
      <c r="K46" s="454"/>
      <c r="L46" s="596" t="s">
        <v>328</v>
      </c>
    </row>
    <row r="47" spans="1:12" ht="32.25" customHeight="1">
      <c r="A47" s="399"/>
      <c r="B47" s="590"/>
      <c r="C47" s="412"/>
      <c r="D47" s="412"/>
      <c r="E47" s="457"/>
      <c r="F47" s="42">
        <v>0</v>
      </c>
      <c r="G47" s="42">
        <v>0</v>
      </c>
      <c r="H47" s="42">
        <v>0</v>
      </c>
      <c r="I47" s="454"/>
      <c r="J47" s="454"/>
      <c r="K47" s="454"/>
      <c r="L47" s="597"/>
    </row>
    <row r="48" spans="1:12" ht="32.25" customHeight="1">
      <c r="A48" s="399"/>
      <c r="B48" s="590"/>
      <c r="C48" s="412"/>
      <c r="D48" s="412"/>
      <c r="E48" s="457"/>
      <c r="F48" s="42">
        <v>0</v>
      </c>
      <c r="G48" s="42">
        <v>0</v>
      </c>
      <c r="H48" s="42">
        <v>0</v>
      </c>
      <c r="I48" s="454"/>
      <c r="J48" s="454"/>
      <c r="K48" s="454"/>
      <c r="L48" s="598"/>
    </row>
    <row r="49" spans="1:12" ht="32.25" customHeight="1">
      <c r="A49" s="399" t="s">
        <v>270</v>
      </c>
      <c r="B49" s="589" t="s">
        <v>271</v>
      </c>
      <c r="C49" s="399" t="s">
        <v>199</v>
      </c>
      <c r="D49" s="591">
        <v>42523</v>
      </c>
      <c r="E49" s="457">
        <v>103</v>
      </c>
      <c r="F49" s="42">
        <v>10800</v>
      </c>
      <c r="G49" s="42">
        <v>10800</v>
      </c>
      <c r="H49" s="42">
        <v>10800</v>
      </c>
      <c r="I49" s="454"/>
      <c r="J49" s="454"/>
      <c r="K49" s="454"/>
      <c r="L49" s="596" t="s">
        <v>329</v>
      </c>
    </row>
    <row r="50" spans="1:12" ht="32.25" customHeight="1">
      <c r="A50" s="399"/>
      <c r="B50" s="590"/>
      <c r="C50" s="412"/>
      <c r="D50" s="412"/>
      <c r="E50" s="457"/>
      <c r="F50" s="42">
        <v>0</v>
      </c>
      <c r="G50" s="42">
        <v>0</v>
      </c>
      <c r="H50" s="42">
        <v>0</v>
      </c>
      <c r="I50" s="454"/>
      <c r="J50" s="454"/>
      <c r="K50" s="454"/>
      <c r="L50" s="597"/>
    </row>
    <row r="51" spans="1:12" ht="32.25" customHeight="1">
      <c r="A51" s="399"/>
      <c r="B51" s="590"/>
      <c r="C51" s="412"/>
      <c r="D51" s="412"/>
      <c r="E51" s="457"/>
      <c r="F51" s="42">
        <v>0</v>
      </c>
      <c r="G51" s="42">
        <v>0</v>
      </c>
      <c r="H51" s="42">
        <v>0</v>
      </c>
      <c r="I51" s="454"/>
      <c r="J51" s="454"/>
      <c r="K51" s="454"/>
      <c r="L51" s="598"/>
    </row>
    <row r="52" spans="1:12" ht="32.25" customHeight="1">
      <c r="A52" s="399" t="s">
        <v>272</v>
      </c>
      <c r="B52" s="589" t="s">
        <v>273</v>
      </c>
      <c r="C52" s="399" t="s">
        <v>199</v>
      </c>
      <c r="D52" s="591">
        <v>42605</v>
      </c>
      <c r="E52" s="457">
        <v>103</v>
      </c>
      <c r="F52" s="42">
        <v>17800</v>
      </c>
      <c r="G52" s="42">
        <v>17800</v>
      </c>
      <c r="H52" s="42">
        <v>17800</v>
      </c>
      <c r="I52" s="454"/>
      <c r="J52" s="454"/>
      <c r="K52" s="454"/>
      <c r="L52" s="596" t="s">
        <v>330</v>
      </c>
    </row>
    <row r="53" spans="1:12" ht="32.25" customHeight="1">
      <c r="A53" s="399"/>
      <c r="B53" s="590"/>
      <c r="C53" s="412"/>
      <c r="D53" s="412"/>
      <c r="E53" s="457"/>
      <c r="F53" s="42">
        <v>0</v>
      </c>
      <c r="G53" s="42">
        <v>0</v>
      </c>
      <c r="H53" s="42">
        <v>0</v>
      </c>
      <c r="I53" s="454"/>
      <c r="J53" s="454"/>
      <c r="K53" s="454"/>
      <c r="L53" s="597"/>
    </row>
    <row r="54" spans="1:12" ht="32.25" customHeight="1">
      <c r="A54" s="399"/>
      <c r="B54" s="590"/>
      <c r="C54" s="412"/>
      <c r="D54" s="412"/>
      <c r="E54" s="457"/>
      <c r="F54" s="42">
        <v>0</v>
      </c>
      <c r="G54" s="42">
        <v>0</v>
      </c>
      <c r="H54" s="42">
        <v>0</v>
      </c>
      <c r="I54" s="454"/>
      <c r="J54" s="454"/>
      <c r="K54" s="454"/>
      <c r="L54" s="598"/>
    </row>
    <row r="55" spans="1:12" ht="32.25" customHeight="1">
      <c r="A55" s="399" t="s">
        <v>274</v>
      </c>
      <c r="B55" s="589" t="s">
        <v>275</v>
      </c>
      <c r="C55" s="399" t="s">
        <v>199</v>
      </c>
      <c r="D55" s="591">
        <v>42598</v>
      </c>
      <c r="E55" s="457">
        <v>103</v>
      </c>
      <c r="F55" s="42">
        <v>14182.00534</v>
      </c>
      <c r="G55" s="42">
        <v>14182</v>
      </c>
      <c r="H55" s="42">
        <v>14182</v>
      </c>
      <c r="I55" s="454"/>
      <c r="J55" s="454"/>
      <c r="K55" s="454"/>
      <c r="L55" s="596" t="s">
        <v>331</v>
      </c>
    </row>
    <row r="56" spans="1:12" ht="32.25" customHeight="1">
      <c r="A56" s="399"/>
      <c r="B56" s="590"/>
      <c r="C56" s="412"/>
      <c r="D56" s="412"/>
      <c r="E56" s="457"/>
      <c r="F56" s="42">
        <v>0</v>
      </c>
      <c r="G56" s="42">
        <v>0</v>
      </c>
      <c r="H56" s="42">
        <v>0</v>
      </c>
      <c r="I56" s="454"/>
      <c r="J56" s="454"/>
      <c r="K56" s="454"/>
      <c r="L56" s="597"/>
    </row>
    <row r="57" spans="1:12" ht="32.25" customHeight="1">
      <c r="A57" s="399"/>
      <c r="B57" s="590"/>
      <c r="C57" s="412"/>
      <c r="D57" s="412"/>
      <c r="E57" s="457"/>
      <c r="F57" s="42">
        <v>0</v>
      </c>
      <c r="G57" s="42">
        <v>0</v>
      </c>
      <c r="H57" s="42">
        <v>0</v>
      </c>
      <c r="I57" s="454"/>
      <c r="J57" s="454"/>
      <c r="K57" s="454"/>
      <c r="L57" s="598"/>
    </row>
    <row r="58" spans="1:12" ht="32.25" customHeight="1">
      <c r="A58" s="399" t="s">
        <v>276</v>
      </c>
      <c r="B58" s="589" t="s">
        <v>277</v>
      </c>
      <c r="C58" s="399" t="s">
        <v>199</v>
      </c>
      <c r="D58" s="591">
        <v>42605</v>
      </c>
      <c r="E58" s="457">
        <v>103</v>
      </c>
      <c r="F58" s="42">
        <v>29179.14225</v>
      </c>
      <c r="G58" s="42">
        <v>29179.14225</v>
      </c>
      <c r="H58" s="42">
        <v>29179.1</v>
      </c>
      <c r="I58" s="454"/>
      <c r="J58" s="454"/>
      <c r="K58" s="454"/>
      <c r="L58" s="596" t="s">
        <v>332</v>
      </c>
    </row>
    <row r="59" spans="1:12" ht="32.25" customHeight="1">
      <c r="A59" s="399"/>
      <c r="B59" s="590"/>
      <c r="C59" s="412"/>
      <c r="D59" s="412"/>
      <c r="E59" s="457"/>
      <c r="F59" s="42">
        <v>0</v>
      </c>
      <c r="G59" s="42">
        <v>0</v>
      </c>
      <c r="H59" s="42">
        <v>0</v>
      </c>
      <c r="I59" s="454"/>
      <c r="J59" s="454"/>
      <c r="K59" s="454"/>
      <c r="L59" s="597"/>
    </row>
    <row r="60" spans="1:12" ht="32.25" customHeight="1">
      <c r="A60" s="399"/>
      <c r="B60" s="590"/>
      <c r="C60" s="412"/>
      <c r="D60" s="412"/>
      <c r="E60" s="457"/>
      <c r="F60" s="42">
        <v>0</v>
      </c>
      <c r="G60" s="42">
        <v>0</v>
      </c>
      <c r="H60" s="42">
        <v>0</v>
      </c>
      <c r="I60" s="454"/>
      <c r="J60" s="454"/>
      <c r="K60" s="454"/>
      <c r="L60" s="598"/>
    </row>
    <row r="61" spans="1:12" ht="32.25" customHeight="1">
      <c r="A61" s="399" t="s">
        <v>278</v>
      </c>
      <c r="B61" s="589" t="s">
        <v>279</v>
      </c>
      <c r="C61" s="399" t="s">
        <v>199</v>
      </c>
      <c r="D61" s="591">
        <v>42612</v>
      </c>
      <c r="E61" s="457">
        <v>103</v>
      </c>
      <c r="F61" s="42">
        <f>G61</f>
        <v>18360</v>
      </c>
      <c r="G61" s="42">
        <v>18360</v>
      </c>
      <c r="H61" s="42">
        <v>18360</v>
      </c>
      <c r="I61" s="454"/>
      <c r="J61" s="454"/>
      <c r="K61" s="454"/>
      <c r="L61" s="596" t="s">
        <v>333</v>
      </c>
    </row>
    <row r="62" spans="1:12" ht="32.25" customHeight="1">
      <c r="A62" s="399"/>
      <c r="B62" s="590"/>
      <c r="C62" s="412"/>
      <c r="D62" s="412"/>
      <c r="E62" s="457"/>
      <c r="F62" s="42">
        <v>0</v>
      </c>
      <c r="G62" s="42">
        <v>0</v>
      </c>
      <c r="H62" s="42">
        <v>0</v>
      </c>
      <c r="I62" s="454"/>
      <c r="J62" s="454"/>
      <c r="K62" s="454"/>
      <c r="L62" s="597"/>
    </row>
    <row r="63" spans="1:12" ht="32.25" customHeight="1">
      <c r="A63" s="399"/>
      <c r="B63" s="590"/>
      <c r="C63" s="412"/>
      <c r="D63" s="412"/>
      <c r="E63" s="457"/>
      <c r="F63" s="42">
        <v>0</v>
      </c>
      <c r="G63" s="42">
        <v>0</v>
      </c>
      <c r="H63" s="42">
        <v>0</v>
      </c>
      <c r="I63" s="454"/>
      <c r="J63" s="454"/>
      <c r="K63" s="454"/>
      <c r="L63" s="598"/>
    </row>
    <row r="64" spans="1:12" ht="32.25" customHeight="1">
      <c r="A64" s="399" t="s">
        <v>280</v>
      </c>
      <c r="B64" s="589" t="s">
        <v>281</v>
      </c>
      <c r="C64" s="399" t="s">
        <v>199</v>
      </c>
      <c r="D64" s="591">
        <v>42618</v>
      </c>
      <c r="E64" s="457">
        <v>103</v>
      </c>
      <c r="F64" s="42">
        <v>10500</v>
      </c>
      <c r="G64" s="42">
        <v>10500</v>
      </c>
      <c r="H64" s="42">
        <v>10500</v>
      </c>
      <c r="I64" s="454"/>
      <c r="J64" s="454"/>
      <c r="K64" s="454"/>
      <c r="L64" s="596" t="s">
        <v>334</v>
      </c>
    </row>
    <row r="65" spans="1:12" ht="32.25" customHeight="1">
      <c r="A65" s="399"/>
      <c r="B65" s="590"/>
      <c r="C65" s="412"/>
      <c r="D65" s="412"/>
      <c r="E65" s="457"/>
      <c r="F65" s="42">
        <v>0</v>
      </c>
      <c r="G65" s="42">
        <v>0</v>
      </c>
      <c r="H65" s="42">
        <v>0</v>
      </c>
      <c r="I65" s="454"/>
      <c r="J65" s="454"/>
      <c r="K65" s="454"/>
      <c r="L65" s="597"/>
    </row>
    <row r="66" spans="1:12" ht="32.25" customHeight="1">
      <c r="A66" s="399"/>
      <c r="B66" s="590"/>
      <c r="C66" s="412"/>
      <c r="D66" s="412"/>
      <c r="E66" s="457"/>
      <c r="F66" s="42">
        <v>0</v>
      </c>
      <c r="G66" s="42">
        <v>0</v>
      </c>
      <c r="H66" s="42">
        <v>0</v>
      </c>
      <c r="I66" s="454"/>
      <c r="J66" s="454"/>
      <c r="K66" s="454"/>
      <c r="L66" s="598"/>
    </row>
    <row r="67" spans="1:12" ht="32.25" customHeight="1">
      <c r="A67" s="399" t="s">
        <v>282</v>
      </c>
      <c r="B67" s="589" t="s">
        <v>283</v>
      </c>
      <c r="C67" s="399" t="s">
        <v>199</v>
      </c>
      <c r="D67" s="591">
        <v>42629</v>
      </c>
      <c r="E67" s="457">
        <v>103</v>
      </c>
      <c r="F67" s="42">
        <v>2881.58</v>
      </c>
      <c r="G67" s="42">
        <v>2881.58</v>
      </c>
      <c r="H67" s="42">
        <v>2881.6</v>
      </c>
      <c r="I67" s="454"/>
      <c r="J67" s="454"/>
      <c r="K67" s="454"/>
      <c r="L67" s="596" t="s">
        <v>335</v>
      </c>
    </row>
    <row r="68" spans="1:12" ht="32.25" customHeight="1">
      <c r="A68" s="399"/>
      <c r="B68" s="590"/>
      <c r="C68" s="412"/>
      <c r="D68" s="412"/>
      <c r="E68" s="457"/>
      <c r="F68" s="42">
        <v>0</v>
      </c>
      <c r="G68" s="42">
        <v>0</v>
      </c>
      <c r="H68" s="42">
        <v>0</v>
      </c>
      <c r="I68" s="454"/>
      <c r="J68" s="454"/>
      <c r="K68" s="454"/>
      <c r="L68" s="597"/>
    </row>
    <row r="69" spans="1:12" ht="32.25" customHeight="1">
      <c r="A69" s="399"/>
      <c r="B69" s="590"/>
      <c r="C69" s="412"/>
      <c r="D69" s="412"/>
      <c r="E69" s="457"/>
      <c r="F69" s="42">
        <v>0</v>
      </c>
      <c r="G69" s="42">
        <v>0</v>
      </c>
      <c r="H69" s="42">
        <v>0</v>
      </c>
      <c r="I69" s="454"/>
      <c r="J69" s="454"/>
      <c r="K69" s="454"/>
      <c r="L69" s="598"/>
    </row>
    <row r="70" spans="1:12" ht="32.25" customHeight="1">
      <c r="A70" s="170" t="s">
        <v>336</v>
      </c>
      <c r="B70" s="173" t="s">
        <v>337</v>
      </c>
      <c r="C70" s="176" t="s">
        <v>199</v>
      </c>
      <c r="D70" s="179">
        <v>42634</v>
      </c>
      <c r="E70" s="592">
        <v>103</v>
      </c>
      <c r="F70" s="75">
        <v>10199.312</v>
      </c>
      <c r="G70" s="75">
        <v>10199.312</v>
      </c>
      <c r="H70" s="75">
        <v>10199.312</v>
      </c>
      <c r="I70" s="455"/>
      <c r="J70" s="455"/>
      <c r="K70" s="455"/>
      <c r="L70" s="596" t="s">
        <v>338</v>
      </c>
    </row>
    <row r="71" spans="1:12" ht="32.25" customHeight="1">
      <c r="A71" s="171"/>
      <c r="B71" s="174"/>
      <c r="C71" s="177"/>
      <c r="D71" s="177"/>
      <c r="E71" s="593"/>
      <c r="F71" s="75">
        <v>0</v>
      </c>
      <c r="G71" s="75">
        <v>0</v>
      </c>
      <c r="H71" s="75">
        <v>0</v>
      </c>
      <c r="I71" s="455"/>
      <c r="J71" s="455"/>
      <c r="K71" s="455"/>
      <c r="L71" s="597"/>
    </row>
    <row r="72" spans="1:12" ht="32.25" customHeight="1">
      <c r="A72" s="172"/>
      <c r="B72" s="175"/>
      <c r="C72" s="178"/>
      <c r="D72" s="178"/>
      <c r="E72" s="594"/>
      <c r="F72" s="75">
        <v>0</v>
      </c>
      <c r="G72" s="75">
        <v>0</v>
      </c>
      <c r="H72" s="75">
        <v>0</v>
      </c>
      <c r="I72" s="455"/>
      <c r="J72" s="455"/>
      <c r="K72" s="455"/>
      <c r="L72" s="598"/>
    </row>
    <row r="73" spans="1:12" ht="32.25" customHeight="1">
      <c r="A73" s="399"/>
      <c r="B73" s="72" t="s">
        <v>284</v>
      </c>
      <c r="C73" s="399"/>
      <c r="D73" s="591" t="s">
        <v>95</v>
      </c>
      <c r="E73" s="457"/>
      <c r="F73" s="42"/>
      <c r="G73" s="26">
        <f>G24-(G28+G35+G42)</f>
        <v>139.96574999997392</v>
      </c>
      <c r="H73" s="42"/>
      <c r="I73" s="454"/>
      <c r="J73" s="454"/>
      <c r="K73" s="454"/>
      <c r="L73" s="454"/>
    </row>
    <row r="74" spans="1:12" ht="32.25" customHeight="1">
      <c r="A74" s="399"/>
      <c r="B74" s="73"/>
      <c r="C74" s="412"/>
      <c r="D74" s="412"/>
      <c r="E74" s="457"/>
      <c r="F74" s="42"/>
      <c r="G74" s="42"/>
      <c r="H74" s="42"/>
      <c r="I74" s="454"/>
      <c r="J74" s="454"/>
      <c r="K74" s="454"/>
      <c r="L74" s="454"/>
    </row>
    <row r="75" spans="1:12" ht="32.25" customHeight="1">
      <c r="A75" s="399"/>
      <c r="B75" s="73"/>
      <c r="C75" s="412"/>
      <c r="D75" s="412"/>
      <c r="E75" s="457"/>
      <c r="F75" s="42"/>
      <c r="G75" s="42"/>
      <c r="H75" s="42"/>
      <c r="I75" s="454"/>
      <c r="J75" s="454"/>
      <c r="K75" s="454"/>
      <c r="L75" s="454"/>
    </row>
    <row r="76" spans="1:12" ht="12.75" customHeight="1">
      <c r="A76" s="1"/>
      <c r="B76" s="76"/>
      <c r="C76" s="74"/>
      <c r="D76" s="74"/>
      <c r="E76" s="41"/>
      <c r="F76" s="42"/>
      <c r="G76" s="42"/>
      <c r="H76" s="42"/>
      <c r="I76" s="70"/>
      <c r="J76" s="70"/>
      <c r="K76" s="70"/>
      <c r="L76" s="70"/>
    </row>
    <row r="77" spans="1:12" ht="12.75">
      <c r="A77" s="363"/>
      <c r="B77" s="453" t="s">
        <v>19</v>
      </c>
      <c r="C77" s="453"/>
      <c r="D77" s="453"/>
      <c r="E77" s="363" t="s">
        <v>43</v>
      </c>
      <c r="F77" s="26">
        <v>136600</v>
      </c>
      <c r="G77" s="26">
        <f>G81+G85+G89+G93+G97+G101</f>
        <v>0</v>
      </c>
      <c r="H77" s="26">
        <v>0</v>
      </c>
      <c r="I77" s="218"/>
      <c r="J77" s="218"/>
      <c r="K77" s="218"/>
      <c r="L77" s="218"/>
    </row>
    <row r="78" spans="1:12" ht="12.75">
      <c r="A78" s="363"/>
      <c r="B78" s="453"/>
      <c r="C78" s="453"/>
      <c r="D78" s="453"/>
      <c r="E78" s="363"/>
      <c r="F78" s="26">
        <f>F82+F86+F90+F94+F98+F102</f>
        <v>0</v>
      </c>
      <c r="G78" s="26">
        <v>0</v>
      </c>
      <c r="H78" s="26">
        <v>0</v>
      </c>
      <c r="I78" s="218"/>
      <c r="J78" s="218"/>
      <c r="K78" s="218"/>
      <c r="L78" s="218"/>
    </row>
    <row r="79" spans="1:12" ht="12.75">
      <c r="A79" s="363"/>
      <c r="B79" s="453"/>
      <c r="C79" s="453"/>
      <c r="D79" s="453"/>
      <c r="E79" s="363"/>
      <c r="F79" s="26">
        <v>14143600</v>
      </c>
      <c r="G79" s="26">
        <v>1498700</v>
      </c>
      <c r="H79" s="26">
        <f>H83+H87+H91+H95+H99+H103</f>
        <v>261051.09999999998</v>
      </c>
      <c r="I79" s="218"/>
      <c r="J79" s="218"/>
      <c r="K79" s="218"/>
      <c r="L79" s="218"/>
    </row>
    <row r="80" spans="1:12" ht="12.75">
      <c r="A80" s="363"/>
      <c r="B80" s="453" t="s">
        <v>18</v>
      </c>
      <c r="C80" s="453"/>
      <c r="D80" s="453"/>
      <c r="E80" s="71"/>
      <c r="F80" s="26">
        <f>F77+F78+F79</f>
        <v>14280200</v>
      </c>
      <c r="G80" s="26">
        <f>G77+G78+G79</f>
        <v>1498700</v>
      </c>
      <c r="H80" s="26">
        <f>H77+H78+H79</f>
        <v>261051.09999999998</v>
      </c>
      <c r="I80" s="218"/>
      <c r="J80" s="218"/>
      <c r="K80" s="218"/>
      <c r="L80" s="218"/>
    </row>
    <row r="81" spans="1:12" ht="21.75" customHeight="1">
      <c r="A81" s="416" t="s">
        <v>105</v>
      </c>
      <c r="B81" s="283" t="s">
        <v>106</v>
      </c>
      <c r="C81" s="176"/>
      <c r="D81" s="176"/>
      <c r="E81" s="176" t="s">
        <v>43</v>
      </c>
      <c r="F81" s="77">
        <v>0</v>
      </c>
      <c r="G81" s="42">
        <v>0</v>
      </c>
      <c r="H81" s="42">
        <v>0</v>
      </c>
      <c r="I81" s="420"/>
      <c r="J81" s="408"/>
      <c r="K81" s="408"/>
      <c r="L81" s="173" t="s">
        <v>339</v>
      </c>
    </row>
    <row r="82" spans="1:12" ht="21.75" customHeight="1">
      <c r="A82" s="417"/>
      <c r="B82" s="284"/>
      <c r="C82" s="180"/>
      <c r="D82" s="180"/>
      <c r="E82" s="180"/>
      <c r="F82" s="77">
        <v>0</v>
      </c>
      <c r="G82" s="42">
        <v>0</v>
      </c>
      <c r="H82" s="42">
        <v>0</v>
      </c>
      <c r="I82" s="420"/>
      <c r="J82" s="409"/>
      <c r="K82" s="409"/>
      <c r="L82" s="289"/>
    </row>
    <row r="83" spans="1:12" ht="21.75" customHeight="1">
      <c r="A83" s="417"/>
      <c r="B83" s="284"/>
      <c r="C83" s="180"/>
      <c r="D83" s="180"/>
      <c r="E83" s="180"/>
      <c r="F83" s="78">
        <v>5599800</v>
      </c>
      <c r="G83" s="56">
        <v>630900</v>
      </c>
      <c r="H83" s="56">
        <f>H84</f>
        <v>56154.2</v>
      </c>
      <c r="I83" s="408"/>
      <c r="J83" s="409"/>
      <c r="K83" s="409"/>
      <c r="L83" s="289"/>
    </row>
    <row r="84" spans="1:12" s="10" customFormat="1" ht="21.75" customHeight="1">
      <c r="A84" s="418"/>
      <c r="B84" s="415"/>
      <c r="C84" s="182"/>
      <c r="D84" s="182"/>
      <c r="E84" s="182"/>
      <c r="F84" s="42">
        <f>F81+F82+F83</f>
        <v>5599800</v>
      </c>
      <c r="G84" s="42">
        <v>630900</v>
      </c>
      <c r="H84" s="42">
        <v>56154.2</v>
      </c>
      <c r="I84" s="410"/>
      <c r="J84" s="410"/>
      <c r="K84" s="410"/>
      <c r="L84" s="356"/>
    </row>
    <row r="85" spans="1:12" ht="21" customHeight="1">
      <c r="A85" s="176" t="s">
        <v>107</v>
      </c>
      <c r="B85" s="173" t="s">
        <v>108</v>
      </c>
      <c r="C85" s="408"/>
      <c r="D85" s="176"/>
      <c r="E85" s="176" t="s">
        <v>43</v>
      </c>
      <c r="F85" s="79">
        <v>0</v>
      </c>
      <c r="G85" s="42">
        <v>0</v>
      </c>
      <c r="H85" s="42">
        <v>0</v>
      </c>
      <c r="I85" s="411"/>
      <c r="J85" s="408"/>
      <c r="K85" s="408"/>
      <c r="L85" s="173" t="s">
        <v>340</v>
      </c>
    </row>
    <row r="86" spans="1:12" ht="21" customHeight="1">
      <c r="A86" s="180"/>
      <c r="B86" s="289"/>
      <c r="C86" s="409"/>
      <c r="D86" s="180"/>
      <c r="E86" s="180"/>
      <c r="F86" s="77">
        <v>0</v>
      </c>
      <c r="G86" s="42">
        <v>0</v>
      </c>
      <c r="H86" s="42">
        <v>0</v>
      </c>
      <c r="I86" s="178"/>
      <c r="J86" s="409"/>
      <c r="K86" s="409"/>
      <c r="L86" s="289"/>
    </row>
    <row r="87" spans="1:12" ht="21" customHeight="1">
      <c r="A87" s="180"/>
      <c r="B87" s="289"/>
      <c r="C87" s="409"/>
      <c r="D87" s="180"/>
      <c r="E87" s="180"/>
      <c r="F87" s="56">
        <v>1001200</v>
      </c>
      <c r="G87" s="56">
        <v>72600</v>
      </c>
      <c r="H87" s="56">
        <f>H88</f>
        <v>20036</v>
      </c>
      <c r="I87" s="411"/>
      <c r="J87" s="409"/>
      <c r="K87" s="409"/>
      <c r="L87" s="289"/>
    </row>
    <row r="88" spans="1:12" s="10" customFormat="1" ht="21" customHeight="1">
      <c r="A88" s="182"/>
      <c r="B88" s="415"/>
      <c r="C88" s="410"/>
      <c r="D88" s="182"/>
      <c r="E88" s="182"/>
      <c r="F88" s="77">
        <f>F85+F86+F87</f>
        <v>1001200</v>
      </c>
      <c r="G88" s="77">
        <v>72600</v>
      </c>
      <c r="H88" s="42">
        <v>20036</v>
      </c>
      <c r="I88" s="178"/>
      <c r="J88" s="410"/>
      <c r="K88" s="410"/>
      <c r="L88" s="290"/>
    </row>
    <row r="89" spans="1:12" ht="20.25" customHeight="1">
      <c r="A89" s="416" t="s">
        <v>109</v>
      </c>
      <c r="B89" s="283" t="s">
        <v>17</v>
      </c>
      <c r="C89" s="408"/>
      <c r="D89" s="176"/>
      <c r="E89" s="176" t="s">
        <v>43</v>
      </c>
      <c r="F89" s="42">
        <v>0</v>
      </c>
      <c r="G89" s="42">
        <v>0</v>
      </c>
      <c r="H89" s="42">
        <v>0</v>
      </c>
      <c r="I89" s="412"/>
      <c r="J89" s="408"/>
      <c r="K89" s="408"/>
      <c r="L89" s="173" t="s">
        <v>341</v>
      </c>
    </row>
    <row r="90" spans="1:12" ht="20.25" customHeight="1">
      <c r="A90" s="417"/>
      <c r="B90" s="284"/>
      <c r="C90" s="409"/>
      <c r="D90" s="180"/>
      <c r="E90" s="180"/>
      <c r="F90" s="42">
        <v>0</v>
      </c>
      <c r="G90" s="42">
        <v>0</v>
      </c>
      <c r="H90" s="42">
        <v>0</v>
      </c>
      <c r="I90" s="412"/>
      <c r="J90" s="409"/>
      <c r="K90" s="409"/>
      <c r="L90" s="289"/>
    </row>
    <row r="91" spans="1:12" ht="12.75">
      <c r="A91" s="417"/>
      <c r="B91" s="284"/>
      <c r="C91" s="409"/>
      <c r="D91" s="180"/>
      <c r="E91" s="180"/>
      <c r="F91" s="42">
        <v>940300</v>
      </c>
      <c r="G91" s="42">
        <v>101700</v>
      </c>
      <c r="H91" s="42">
        <f>H92</f>
        <v>93862.1</v>
      </c>
      <c r="I91" s="411"/>
      <c r="J91" s="409"/>
      <c r="K91" s="409"/>
      <c r="L91" s="289"/>
    </row>
    <row r="92" spans="1:12" s="10" customFormat="1" ht="20.25" customHeight="1">
      <c r="A92" s="418"/>
      <c r="B92" s="419"/>
      <c r="C92" s="410"/>
      <c r="D92" s="182"/>
      <c r="E92" s="182"/>
      <c r="F92" s="77">
        <f>F89+F90+F91</f>
        <v>940300</v>
      </c>
      <c r="G92" s="77">
        <v>101700</v>
      </c>
      <c r="H92" s="42">
        <v>93862.1</v>
      </c>
      <c r="I92" s="178"/>
      <c r="J92" s="410"/>
      <c r="K92" s="410"/>
      <c r="L92" s="290"/>
    </row>
    <row r="93" spans="1:12" ht="12.75" customHeight="1">
      <c r="A93" s="416" t="s">
        <v>110</v>
      </c>
      <c r="B93" s="283" t="s">
        <v>111</v>
      </c>
      <c r="C93" s="420"/>
      <c r="D93" s="399"/>
      <c r="E93" s="399" t="s">
        <v>43</v>
      </c>
      <c r="F93" s="77">
        <v>0</v>
      </c>
      <c r="G93" s="42">
        <v>0</v>
      </c>
      <c r="H93" s="42">
        <v>0</v>
      </c>
      <c r="I93" s="412"/>
      <c r="J93" s="408"/>
      <c r="K93" s="408"/>
      <c r="L93" s="283" t="s">
        <v>342</v>
      </c>
    </row>
    <row r="94" spans="1:12" ht="12.75">
      <c r="A94" s="417"/>
      <c r="B94" s="284"/>
      <c r="C94" s="420"/>
      <c r="D94" s="399"/>
      <c r="E94" s="399"/>
      <c r="F94" s="77">
        <v>0</v>
      </c>
      <c r="G94" s="42">
        <v>0</v>
      </c>
      <c r="H94" s="42">
        <v>0</v>
      </c>
      <c r="I94" s="412"/>
      <c r="J94" s="409"/>
      <c r="K94" s="409"/>
      <c r="L94" s="284"/>
    </row>
    <row r="95" spans="1:12" ht="12.75">
      <c r="A95" s="417"/>
      <c r="B95" s="284"/>
      <c r="C95" s="408"/>
      <c r="D95" s="176"/>
      <c r="E95" s="176"/>
      <c r="F95" s="77">
        <v>1279700</v>
      </c>
      <c r="G95" s="42">
        <v>122900</v>
      </c>
      <c r="H95" s="42">
        <f>H96</f>
        <v>38615.9</v>
      </c>
      <c r="I95" s="411"/>
      <c r="J95" s="409"/>
      <c r="K95" s="409"/>
      <c r="L95" s="284"/>
    </row>
    <row r="96" spans="1:12" s="10" customFormat="1" ht="12.75">
      <c r="A96" s="418"/>
      <c r="B96" s="419"/>
      <c r="C96" s="80"/>
      <c r="D96" s="81"/>
      <c r="E96" s="64"/>
      <c r="F96" s="77">
        <f>F93+F94+F95</f>
        <v>1279700</v>
      </c>
      <c r="G96" s="77">
        <v>122900</v>
      </c>
      <c r="H96" s="42">
        <v>38615.9</v>
      </c>
      <c r="I96" s="178"/>
      <c r="J96" s="410"/>
      <c r="K96" s="410"/>
      <c r="L96" s="285"/>
    </row>
    <row r="97" spans="1:12" ht="12.75" customHeight="1">
      <c r="A97" s="416" t="s">
        <v>112</v>
      </c>
      <c r="B97" s="283" t="s">
        <v>113</v>
      </c>
      <c r="C97" s="408"/>
      <c r="D97" s="176"/>
      <c r="E97" s="176" t="s">
        <v>43</v>
      </c>
      <c r="F97" s="42">
        <v>0</v>
      </c>
      <c r="G97" s="42">
        <v>0</v>
      </c>
      <c r="H97" s="42">
        <v>0</v>
      </c>
      <c r="I97" s="412"/>
      <c r="J97" s="408"/>
      <c r="K97" s="408"/>
      <c r="L97" s="173" t="s">
        <v>285</v>
      </c>
    </row>
    <row r="98" spans="1:12" ht="12.75">
      <c r="A98" s="417"/>
      <c r="B98" s="284"/>
      <c r="C98" s="409"/>
      <c r="D98" s="180"/>
      <c r="E98" s="180"/>
      <c r="F98" s="42">
        <v>0</v>
      </c>
      <c r="G98" s="42">
        <v>0</v>
      </c>
      <c r="H98" s="42">
        <v>0</v>
      </c>
      <c r="I98" s="412"/>
      <c r="J98" s="409"/>
      <c r="K98" s="409"/>
      <c r="L98" s="289"/>
    </row>
    <row r="99" spans="1:12" ht="12.75">
      <c r="A99" s="417"/>
      <c r="B99" s="284"/>
      <c r="C99" s="409"/>
      <c r="D99" s="180"/>
      <c r="E99" s="180"/>
      <c r="F99" s="42">
        <v>593100</v>
      </c>
      <c r="G99" s="42">
        <v>55800</v>
      </c>
      <c r="H99" s="42">
        <f>H100</f>
        <v>17821.5</v>
      </c>
      <c r="I99" s="411"/>
      <c r="J99" s="409"/>
      <c r="K99" s="409"/>
      <c r="L99" s="289"/>
    </row>
    <row r="100" spans="1:12" s="10" customFormat="1" ht="12.75">
      <c r="A100" s="418"/>
      <c r="B100" s="419"/>
      <c r="C100" s="410"/>
      <c r="D100" s="182"/>
      <c r="E100" s="182"/>
      <c r="F100" s="77">
        <f>F97+F98+F99</f>
        <v>593100</v>
      </c>
      <c r="G100" s="77">
        <v>55800</v>
      </c>
      <c r="H100" s="42">
        <v>17821.5</v>
      </c>
      <c r="I100" s="178"/>
      <c r="J100" s="410"/>
      <c r="K100" s="410"/>
      <c r="L100" s="290"/>
    </row>
    <row r="101" spans="1:12" ht="12.75" customHeight="1">
      <c r="A101" s="416" t="s">
        <v>114</v>
      </c>
      <c r="B101" s="283" t="s">
        <v>115</v>
      </c>
      <c r="C101" s="408"/>
      <c r="D101" s="176"/>
      <c r="E101" s="176" t="s">
        <v>43</v>
      </c>
      <c r="F101" s="82">
        <v>13600</v>
      </c>
      <c r="G101" s="83">
        <v>0</v>
      </c>
      <c r="H101" s="83">
        <v>0</v>
      </c>
      <c r="I101" s="177"/>
      <c r="J101" s="408"/>
      <c r="K101" s="408"/>
      <c r="L101" s="173" t="s">
        <v>286</v>
      </c>
    </row>
    <row r="102" spans="1:12" ht="12.75">
      <c r="A102" s="417"/>
      <c r="B102" s="284"/>
      <c r="C102" s="409"/>
      <c r="D102" s="180"/>
      <c r="E102" s="180"/>
      <c r="F102" s="77">
        <v>0</v>
      </c>
      <c r="G102" s="42">
        <v>0</v>
      </c>
      <c r="H102" s="42">
        <v>0</v>
      </c>
      <c r="I102" s="178"/>
      <c r="J102" s="409"/>
      <c r="K102" s="409"/>
      <c r="L102" s="355"/>
    </row>
    <row r="103" spans="1:12" ht="12.75">
      <c r="A103" s="417"/>
      <c r="B103" s="284"/>
      <c r="C103" s="409"/>
      <c r="D103" s="180"/>
      <c r="E103" s="180"/>
      <c r="F103" s="42">
        <v>4729500</v>
      </c>
      <c r="G103" s="42">
        <f>G104</f>
        <v>514800</v>
      </c>
      <c r="H103" s="42">
        <f>H104</f>
        <v>34561.4</v>
      </c>
      <c r="I103" s="411"/>
      <c r="J103" s="409"/>
      <c r="K103" s="409"/>
      <c r="L103" s="355"/>
    </row>
    <row r="104" spans="1:12" s="10" customFormat="1" ht="12.75">
      <c r="A104" s="418"/>
      <c r="B104" s="419"/>
      <c r="C104" s="410"/>
      <c r="D104" s="182"/>
      <c r="E104" s="182"/>
      <c r="F104" s="42">
        <f>F101+F102+F103</f>
        <v>4743100</v>
      </c>
      <c r="G104" s="42">
        <v>514800</v>
      </c>
      <c r="H104" s="42">
        <v>34561.4</v>
      </c>
      <c r="I104" s="178"/>
      <c r="J104" s="410"/>
      <c r="K104" s="410"/>
      <c r="L104" s="356"/>
    </row>
    <row r="105" spans="1:12" s="10" customFormat="1" ht="16.5" customHeight="1">
      <c r="A105" s="1"/>
      <c r="B105" s="33"/>
      <c r="C105" s="34"/>
      <c r="D105" s="22"/>
      <c r="E105" s="22"/>
      <c r="F105" s="26"/>
      <c r="G105" s="26"/>
      <c r="H105" s="26"/>
      <c r="I105" s="30"/>
      <c r="J105" s="32"/>
      <c r="K105" s="32"/>
      <c r="L105" s="2"/>
    </row>
    <row r="106" spans="1:12" ht="12.75" customHeight="1">
      <c r="A106" s="35" t="s">
        <v>26</v>
      </c>
      <c r="B106" s="403" t="s">
        <v>49</v>
      </c>
      <c r="C106" s="404"/>
      <c r="D106" s="404"/>
      <c r="E106" s="413">
        <v>108</v>
      </c>
      <c r="F106" s="26">
        <f>F109</f>
        <v>5434000</v>
      </c>
      <c r="G106" s="26">
        <f>503077.2+6825</f>
        <v>509902.2</v>
      </c>
      <c r="H106" s="26">
        <f>H109</f>
        <v>505097.01560000016</v>
      </c>
      <c r="I106" s="36" t="s">
        <v>26</v>
      </c>
      <c r="J106" s="36" t="s">
        <v>26</v>
      </c>
      <c r="K106" s="36" t="s">
        <v>26</v>
      </c>
      <c r="L106" s="37" t="s">
        <v>26</v>
      </c>
    </row>
    <row r="107" spans="1:12" ht="12.75">
      <c r="A107" s="35" t="s">
        <v>26</v>
      </c>
      <c r="B107" s="404"/>
      <c r="C107" s="404"/>
      <c r="D107" s="404"/>
      <c r="E107" s="413"/>
      <c r="F107" s="26" t="s">
        <v>48</v>
      </c>
      <c r="G107" s="26" t="s">
        <v>48</v>
      </c>
      <c r="H107" s="26" t="s">
        <v>48</v>
      </c>
      <c r="I107" s="36" t="s">
        <v>26</v>
      </c>
      <c r="J107" s="36" t="s">
        <v>26</v>
      </c>
      <c r="K107" s="36" t="s">
        <v>26</v>
      </c>
      <c r="L107" s="37" t="s">
        <v>26</v>
      </c>
    </row>
    <row r="108" spans="1:12" ht="12.75">
      <c r="A108" s="35" t="s">
        <v>26</v>
      </c>
      <c r="B108" s="404"/>
      <c r="C108" s="404"/>
      <c r="D108" s="404"/>
      <c r="E108" s="413"/>
      <c r="F108" s="26" t="s">
        <v>48</v>
      </c>
      <c r="G108" s="26" t="s">
        <v>48</v>
      </c>
      <c r="H108" s="26" t="s">
        <v>48</v>
      </c>
      <c r="I108" s="36" t="s">
        <v>26</v>
      </c>
      <c r="J108" s="36" t="s">
        <v>26</v>
      </c>
      <c r="K108" s="36" t="s">
        <v>26</v>
      </c>
      <c r="L108" s="37" t="s">
        <v>26</v>
      </c>
    </row>
    <row r="109" spans="1:12" ht="12.75">
      <c r="A109" s="35"/>
      <c r="B109" s="404"/>
      <c r="C109" s="404"/>
      <c r="D109" s="404"/>
      <c r="E109" s="413"/>
      <c r="F109" s="26">
        <v>5434000</v>
      </c>
      <c r="G109" s="26">
        <f>G106</f>
        <v>509902.2</v>
      </c>
      <c r="H109" s="26">
        <f>H111</f>
        <v>505097.01560000016</v>
      </c>
      <c r="I109" s="36"/>
      <c r="J109" s="36"/>
      <c r="K109" s="36"/>
      <c r="L109" s="37"/>
    </row>
    <row r="110" spans="1:12" ht="12.75">
      <c r="A110" s="35" t="s">
        <v>26</v>
      </c>
      <c r="B110" s="38"/>
      <c r="C110" s="35" t="s">
        <v>26</v>
      </c>
      <c r="D110" s="35" t="s">
        <v>26</v>
      </c>
      <c r="E110" s="39"/>
      <c r="F110" s="40"/>
      <c r="G110" s="40"/>
      <c r="H110" s="40"/>
      <c r="I110" s="36"/>
      <c r="J110" s="36" t="s">
        <v>26</v>
      </c>
      <c r="K110" s="36" t="s">
        <v>26</v>
      </c>
      <c r="L110" s="37" t="s">
        <v>26</v>
      </c>
    </row>
    <row r="111" spans="1:12" ht="12.75">
      <c r="A111" s="498" t="s">
        <v>26</v>
      </c>
      <c r="B111" s="499" t="s">
        <v>377</v>
      </c>
      <c r="C111" s="499"/>
      <c r="D111" s="499"/>
      <c r="E111" s="160">
        <v>108</v>
      </c>
      <c r="F111" s="26">
        <f>F115+F244</f>
        <v>1202688.9600000002</v>
      </c>
      <c r="G111" s="26">
        <f>G115+G244</f>
        <v>509489.01540000015</v>
      </c>
      <c r="H111" s="26">
        <f>H115+H244</f>
        <v>505097.01560000016</v>
      </c>
      <c r="I111" s="52" t="s">
        <v>26</v>
      </c>
      <c r="J111" s="52"/>
      <c r="K111" s="52" t="s">
        <v>26</v>
      </c>
      <c r="L111" s="31" t="s">
        <v>26</v>
      </c>
    </row>
    <row r="112" spans="1:12" ht="12.75">
      <c r="A112" s="498"/>
      <c r="B112" s="499"/>
      <c r="C112" s="499"/>
      <c r="D112" s="499"/>
      <c r="E112" s="161"/>
      <c r="F112" s="26">
        <f>F111</f>
        <v>1202688.9600000002</v>
      </c>
      <c r="G112" s="26">
        <f>G111</f>
        <v>509489.01540000015</v>
      </c>
      <c r="H112" s="26">
        <f>H111</f>
        <v>505097.01560000016</v>
      </c>
      <c r="I112" s="52" t="s">
        <v>26</v>
      </c>
      <c r="J112" s="52" t="s">
        <v>26</v>
      </c>
      <c r="K112" s="52" t="s">
        <v>26</v>
      </c>
      <c r="L112" s="31" t="s">
        <v>26</v>
      </c>
    </row>
    <row r="113" spans="1:12" ht="12.75">
      <c r="A113" s="498"/>
      <c r="B113" s="499"/>
      <c r="C113" s="499"/>
      <c r="D113" s="499"/>
      <c r="E113" s="161"/>
      <c r="F113" s="26">
        <v>0</v>
      </c>
      <c r="G113" s="26">
        <v>0</v>
      </c>
      <c r="H113" s="26">
        <v>0</v>
      </c>
      <c r="I113" s="52" t="s">
        <v>26</v>
      </c>
      <c r="J113" s="52" t="s">
        <v>26</v>
      </c>
      <c r="K113" s="52" t="s">
        <v>26</v>
      </c>
      <c r="L113" s="31" t="s">
        <v>26</v>
      </c>
    </row>
    <row r="114" spans="1:12" ht="12.75">
      <c r="A114" s="498"/>
      <c r="B114" s="499"/>
      <c r="C114" s="499"/>
      <c r="D114" s="499"/>
      <c r="E114" s="161"/>
      <c r="F114" s="26">
        <v>0</v>
      </c>
      <c r="G114" s="26">
        <v>0</v>
      </c>
      <c r="H114" s="26">
        <v>0</v>
      </c>
      <c r="I114" s="52" t="s">
        <v>26</v>
      </c>
      <c r="J114" s="52" t="s">
        <v>26</v>
      </c>
      <c r="K114" s="52" t="s">
        <v>26</v>
      </c>
      <c r="L114" s="31" t="s">
        <v>26</v>
      </c>
    </row>
    <row r="115" spans="1:12" ht="63.75" customHeight="1">
      <c r="A115" s="28" t="s">
        <v>130</v>
      </c>
      <c r="B115" s="84" t="s">
        <v>304</v>
      </c>
      <c r="C115" s="84"/>
      <c r="D115" s="84"/>
      <c r="E115" s="161"/>
      <c r="F115" s="26">
        <f>SUM(F116:F243)/2</f>
        <v>364165.29</v>
      </c>
      <c r="G115" s="26">
        <f>SUM(G116:G243)/2</f>
        <v>160322.69109999997</v>
      </c>
      <c r="H115" s="26">
        <f>SUM(H116:H243)/2</f>
        <v>155930.69129999998</v>
      </c>
      <c r="I115" s="52"/>
      <c r="J115" s="52"/>
      <c r="K115" s="52"/>
      <c r="L115" s="31"/>
    </row>
    <row r="116" spans="1:12" ht="140.25">
      <c r="A116" s="68">
        <v>1</v>
      </c>
      <c r="B116" s="52" t="s">
        <v>53</v>
      </c>
      <c r="C116" s="41" t="s">
        <v>131</v>
      </c>
      <c r="D116" s="145">
        <v>2013</v>
      </c>
      <c r="E116" s="161"/>
      <c r="F116" s="42">
        <v>3900</v>
      </c>
      <c r="G116" s="42">
        <v>897</v>
      </c>
      <c r="H116" s="42">
        <v>897</v>
      </c>
      <c r="I116" s="68" t="s">
        <v>26</v>
      </c>
      <c r="J116" s="68" t="s">
        <v>26</v>
      </c>
      <c r="K116" s="68" t="s">
        <v>26</v>
      </c>
      <c r="L116" s="31" t="s">
        <v>52</v>
      </c>
    </row>
    <row r="117" spans="1:12" ht="15">
      <c r="A117" s="68"/>
      <c r="B117" s="146"/>
      <c r="C117" s="147"/>
      <c r="D117" s="145"/>
      <c r="E117" s="161"/>
      <c r="F117" s="42">
        <f>F116</f>
        <v>3900</v>
      </c>
      <c r="G117" s="42">
        <f>G116</f>
        <v>897</v>
      </c>
      <c r="H117" s="42">
        <f>H116</f>
        <v>897</v>
      </c>
      <c r="I117" s="68" t="s">
        <v>26</v>
      </c>
      <c r="J117" s="68" t="s">
        <v>26</v>
      </c>
      <c r="K117" s="68" t="s">
        <v>26</v>
      </c>
      <c r="L117" s="31"/>
    </row>
    <row r="118" spans="1:12" ht="15">
      <c r="A118" s="68"/>
      <c r="B118" s="146"/>
      <c r="C118" s="147"/>
      <c r="D118" s="145"/>
      <c r="E118" s="161"/>
      <c r="F118" s="42">
        <v>0</v>
      </c>
      <c r="G118" s="42">
        <v>0</v>
      </c>
      <c r="H118" s="42">
        <v>0</v>
      </c>
      <c r="I118" s="68" t="s">
        <v>26</v>
      </c>
      <c r="J118" s="68" t="s">
        <v>26</v>
      </c>
      <c r="K118" s="68" t="s">
        <v>26</v>
      </c>
      <c r="L118" s="31"/>
    </row>
    <row r="119" spans="1:12" ht="127.5" customHeight="1">
      <c r="A119" s="68"/>
      <c r="B119" s="148"/>
      <c r="C119" s="147"/>
      <c r="D119" s="145"/>
      <c r="E119" s="161"/>
      <c r="F119" s="42">
        <v>0</v>
      </c>
      <c r="G119" s="42">
        <v>0</v>
      </c>
      <c r="H119" s="42">
        <v>0</v>
      </c>
      <c r="I119" s="68" t="s">
        <v>26</v>
      </c>
      <c r="J119" s="68" t="s">
        <v>26</v>
      </c>
      <c r="K119" s="68" t="s">
        <v>26</v>
      </c>
      <c r="L119" s="31"/>
    </row>
    <row r="120" spans="1:12" ht="102">
      <c r="A120" s="68">
        <v>2</v>
      </c>
      <c r="B120" s="52" t="s">
        <v>54</v>
      </c>
      <c r="C120" s="41" t="s">
        <v>51</v>
      </c>
      <c r="D120" s="145">
        <v>2014</v>
      </c>
      <c r="E120" s="161"/>
      <c r="F120" s="42">
        <v>6200</v>
      </c>
      <c r="G120" s="42">
        <v>1240</v>
      </c>
      <c r="H120" s="42">
        <v>1240</v>
      </c>
      <c r="I120" s="68" t="s">
        <v>26</v>
      </c>
      <c r="J120" s="68" t="s">
        <v>26</v>
      </c>
      <c r="K120" s="68" t="s">
        <v>26</v>
      </c>
      <c r="L120" s="31" t="s">
        <v>52</v>
      </c>
    </row>
    <row r="121" spans="1:12" ht="15">
      <c r="A121" s="68"/>
      <c r="B121" s="146"/>
      <c r="C121" s="147"/>
      <c r="D121" s="145"/>
      <c r="E121" s="161"/>
      <c r="F121" s="42">
        <f>F120</f>
        <v>6200</v>
      </c>
      <c r="G121" s="42">
        <f>G120</f>
        <v>1240</v>
      </c>
      <c r="H121" s="42">
        <f>H120</f>
        <v>1240</v>
      </c>
      <c r="I121" s="68"/>
      <c r="J121" s="68"/>
      <c r="K121" s="68"/>
      <c r="L121" s="31"/>
    </row>
    <row r="122" spans="1:12" ht="15">
      <c r="A122" s="68"/>
      <c r="B122" s="146"/>
      <c r="C122" s="147"/>
      <c r="D122" s="145"/>
      <c r="E122" s="161"/>
      <c r="F122" s="42">
        <v>0</v>
      </c>
      <c r="G122" s="42">
        <v>0</v>
      </c>
      <c r="H122" s="42">
        <v>0</v>
      </c>
      <c r="I122" s="68"/>
      <c r="J122" s="68"/>
      <c r="K122" s="68"/>
      <c r="L122" s="31"/>
    </row>
    <row r="123" spans="1:12" ht="63.75" customHeight="1">
      <c r="A123" s="68"/>
      <c r="B123" s="85"/>
      <c r="C123" s="147"/>
      <c r="D123" s="145"/>
      <c r="E123" s="161"/>
      <c r="F123" s="42">
        <v>0</v>
      </c>
      <c r="G123" s="42">
        <v>0</v>
      </c>
      <c r="H123" s="42">
        <v>0</v>
      </c>
      <c r="I123" s="68"/>
      <c r="J123" s="68"/>
      <c r="K123" s="68"/>
      <c r="L123" s="31"/>
    </row>
    <row r="124" spans="1:12" ht="102">
      <c r="A124" s="68">
        <v>3</v>
      </c>
      <c r="B124" s="52" t="s">
        <v>55</v>
      </c>
      <c r="C124" s="41" t="s">
        <v>51</v>
      </c>
      <c r="D124" s="145">
        <v>2014</v>
      </c>
      <c r="E124" s="161"/>
      <c r="F124" s="42">
        <v>11700</v>
      </c>
      <c r="G124" s="42">
        <v>2340</v>
      </c>
      <c r="H124" s="42">
        <v>2340</v>
      </c>
      <c r="I124" s="68" t="s">
        <v>26</v>
      </c>
      <c r="J124" s="68" t="s">
        <v>26</v>
      </c>
      <c r="K124" s="68" t="s">
        <v>26</v>
      </c>
      <c r="L124" s="31" t="s">
        <v>52</v>
      </c>
    </row>
    <row r="125" spans="1:12" ht="15">
      <c r="A125" s="68"/>
      <c r="B125" s="146"/>
      <c r="C125" s="147"/>
      <c r="D125" s="145"/>
      <c r="E125" s="161"/>
      <c r="F125" s="42">
        <f>F124</f>
        <v>11700</v>
      </c>
      <c r="G125" s="42">
        <f>G124</f>
        <v>2340</v>
      </c>
      <c r="H125" s="42">
        <f>H124</f>
        <v>2340</v>
      </c>
      <c r="I125" s="68"/>
      <c r="J125" s="68"/>
      <c r="K125" s="68"/>
      <c r="L125" s="31"/>
    </row>
    <row r="126" spans="1:12" ht="15">
      <c r="A126" s="68"/>
      <c r="B126" s="146"/>
      <c r="C126" s="147"/>
      <c r="D126" s="145"/>
      <c r="E126" s="161"/>
      <c r="F126" s="42">
        <v>0</v>
      </c>
      <c r="G126" s="42">
        <v>0</v>
      </c>
      <c r="H126" s="42">
        <v>0</v>
      </c>
      <c r="I126" s="68"/>
      <c r="J126" s="68"/>
      <c r="K126" s="68"/>
      <c r="L126" s="31"/>
    </row>
    <row r="127" spans="1:12" ht="76.5" customHeight="1">
      <c r="A127" s="68"/>
      <c r="B127" s="85"/>
      <c r="C127" s="147"/>
      <c r="D127" s="145"/>
      <c r="E127" s="161"/>
      <c r="F127" s="42">
        <v>0</v>
      </c>
      <c r="G127" s="42">
        <v>0</v>
      </c>
      <c r="H127" s="42">
        <v>0</v>
      </c>
      <c r="I127" s="68"/>
      <c r="J127" s="68"/>
      <c r="K127" s="68"/>
      <c r="L127" s="31"/>
    </row>
    <row r="128" spans="1:12" ht="102" customHeight="1">
      <c r="A128" s="68">
        <v>4</v>
      </c>
      <c r="B128" s="52" t="s">
        <v>56</v>
      </c>
      <c r="C128" s="41" t="s">
        <v>51</v>
      </c>
      <c r="D128" s="145">
        <v>2014</v>
      </c>
      <c r="E128" s="161"/>
      <c r="F128" s="42">
        <v>8045.8</v>
      </c>
      <c r="G128" s="42">
        <v>1609.16</v>
      </c>
      <c r="H128" s="42">
        <v>1609.16</v>
      </c>
      <c r="I128" s="68" t="s">
        <v>26</v>
      </c>
      <c r="J128" s="68" t="s">
        <v>26</v>
      </c>
      <c r="K128" s="68" t="s">
        <v>26</v>
      </c>
      <c r="L128" s="31" t="s">
        <v>52</v>
      </c>
    </row>
    <row r="129" spans="1:12" ht="15">
      <c r="A129" s="68"/>
      <c r="B129" s="146"/>
      <c r="C129" s="147"/>
      <c r="D129" s="145"/>
      <c r="E129" s="161"/>
      <c r="F129" s="42">
        <f>F128</f>
        <v>8045.8</v>
      </c>
      <c r="G129" s="42">
        <f>G128</f>
        <v>1609.16</v>
      </c>
      <c r="H129" s="42">
        <f>H128</f>
        <v>1609.16</v>
      </c>
      <c r="I129" s="68"/>
      <c r="J129" s="68"/>
      <c r="K129" s="68"/>
      <c r="L129" s="31"/>
    </row>
    <row r="130" spans="1:12" ht="15">
      <c r="A130" s="68"/>
      <c r="B130" s="146"/>
      <c r="C130" s="147"/>
      <c r="D130" s="145"/>
      <c r="E130" s="161"/>
      <c r="F130" s="42">
        <v>0</v>
      </c>
      <c r="G130" s="42">
        <v>0</v>
      </c>
      <c r="H130" s="42">
        <v>0</v>
      </c>
      <c r="I130" s="68"/>
      <c r="J130" s="68"/>
      <c r="K130" s="68"/>
      <c r="L130" s="31"/>
    </row>
    <row r="131" spans="1:12" ht="64.5" customHeight="1">
      <c r="A131" s="68"/>
      <c r="B131" s="85"/>
      <c r="C131" s="147"/>
      <c r="D131" s="145"/>
      <c r="E131" s="161"/>
      <c r="F131" s="42">
        <v>0</v>
      </c>
      <c r="G131" s="42">
        <v>0</v>
      </c>
      <c r="H131" s="42">
        <v>0</v>
      </c>
      <c r="I131" s="68"/>
      <c r="J131" s="68"/>
      <c r="K131" s="68"/>
      <c r="L131" s="31"/>
    </row>
    <row r="132" spans="1:12" ht="51" customHeight="1">
      <c r="A132" s="68">
        <v>5</v>
      </c>
      <c r="B132" s="52" t="s">
        <v>57</v>
      </c>
      <c r="C132" s="41" t="s">
        <v>51</v>
      </c>
      <c r="D132" s="145">
        <v>2014</v>
      </c>
      <c r="E132" s="161"/>
      <c r="F132" s="42">
        <v>7847.3</v>
      </c>
      <c r="G132" s="42">
        <v>2354.19</v>
      </c>
      <c r="H132" s="42">
        <v>2354.19</v>
      </c>
      <c r="I132" s="145" t="s">
        <v>137</v>
      </c>
      <c r="J132" s="145" t="s">
        <v>223</v>
      </c>
      <c r="K132" s="145" t="s">
        <v>138</v>
      </c>
      <c r="L132" s="31" t="s">
        <v>52</v>
      </c>
    </row>
    <row r="133" spans="1:12" ht="15">
      <c r="A133" s="68"/>
      <c r="B133" s="146"/>
      <c r="C133" s="147"/>
      <c r="D133" s="145"/>
      <c r="E133" s="161"/>
      <c r="F133" s="42">
        <f>F132</f>
        <v>7847.3</v>
      </c>
      <c r="G133" s="42">
        <f>G132</f>
        <v>2354.19</v>
      </c>
      <c r="H133" s="42">
        <f>H132</f>
        <v>2354.19</v>
      </c>
      <c r="I133" s="145"/>
      <c r="J133" s="145"/>
      <c r="K133" s="145"/>
      <c r="L133" s="31"/>
    </row>
    <row r="134" spans="1:12" ht="15">
      <c r="A134" s="68"/>
      <c r="B134" s="146"/>
      <c r="C134" s="147"/>
      <c r="D134" s="145"/>
      <c r="E134" s="161"/>
      <c r="F134" s="42">
        <v>0</v>
      </c>
      <c r="G134" s="42">
        <v>0</v>
      </c>
      <c r="H134" s="42">
        <v>0</v>
      </c>
      <c r="I134" s="145"/>
      <c r="J134" s="145"/>
      <c r="K134" s="145"/>
      <c r="L134" s="31"/>
    </row>
    <row r="135" spans="1:12" ht="89.25" customHeight="1">
      <c r="A135" s="68"/>
      <c r="B135" s="85"/>
      <c r="C135" s="147"/>
      <c r="D135" s="145"/>
      <c r="E135" s="161"/>
      <c r="F135" s="42">
        <v>0</v>
      </c>
      <c r="G135" s="42">
        <v>0</v>
      </c>
      <c r="H135" s="42">
        <v>0</v>
      </c>
      <c r="I135" s="145"/>
      <c r="J135" s="145"/>
      <c r="K135" s="145"/>
      <c r="L135" s="31"/>
    </row>
    <row r="136" spans="1:12" ht="63.75" customHeight="1">
      <c r="A136" s="68">
        <v>6</v>
      </c>
      <c r="B136" s="52" t="s">
        <v>58</v>
      </c>
      <c r="C136" s="41" t="s">
        <v>51</v>
      </c>
      <c r="D136" s="145">
        <v>2014</v>
      </c>
      <c r="E136" s="161"/>
      <c r="F136" s="42">
        <v>7905.5</v>
      </c>
      <c r="G136" s="42">
        <v>2371.65</v>
      </c>
      <c r="H136" s="42">
        <v>2371.65</v>
      </c>
      <c r="I136" s="145" t="s">
        <v>139</v>
      </c>
      <c r="J136" s="145" t="s">
        <v>395</v>
      </c>
      <c r="K136" s="145" t="s">
        <v>138</v>
      </c>
      <c r="L136" s="31" t="s">
        <v>52</v>
      </c>
    </row>
    <row r="137" spans="1:12" ht="15">
      <c r="A137" s="68"/>
      <c r="B137" s="146"/>
      <c r="C137" s="147"/>
      <c r="D137" s="145"/>
      <c r="E137" s="161"/>
      <c r="F137" s="42">
        <f>F136</f>
        <v>7905.5</v>
      </c>
      <c r="G137" s="42">
        <f>G136</f>
        <v>2371.65</v>
      </c>
      <c r="H137" s="42">
        <f>H136</f>
        <v>2371.65</v>
      </c>
      <c r="I137" s="145"/>
      <c r="J137" s="145"/>
      <c r="K137" s="145"/>
      <c r="L137" s="31"/>
    </row>
    <row r="138" spans="1:12" ht="15">
      <c r="A138" s="68"/>
      <c r="B138" s="146"/>
      <c r="C138" s="147"/>
      <c r="D138" s="145"/>
      <c r="E138" s="161"/>
      <c r="F138" s="42">
        <v>0</v>
      </c>
      <c r="G138" s="42">
        <v>0</v>
      </c>
      <c r="H138" s="42">
        <v>0</v>
      </c>
      <c r="I138" s="145"/>
      <c r="J138" s="145"/>
      <c r="K138" s="145"/>
      <c r="L138" s="31"/>
    </row>
    <row r="139" spans="1:12" ht="63.75" customHeight="1">
      <c r="A139" s="68"/>
      <c r="B139" s="85"/>
      <c r="C139" s="147"/>
      <c r="D139" s="145"/>
      <c r="E139" s="161"/>
      <c r="F139" s="42">
        <v>0</v>
      </c>
      <c r="G139" s="42">
        <v>0</v>
      </c>
      <c r="H139" s="42">
        <v>0</v>
      </c>
      <c r="I139" s="145"/>
      <c r="J139" s="145"/>
      <c r="K139" s="145"/>
      <c r="L139" s="31"/>
    </row>
    <row r="140" spans="1:12" ht="76.5">
      <c r="A140" s="68">
        <v>7</v>
      </c>
      <c r="B140" s="52" t="s">
        <v>59</v>
      </c>
      <c r="C140" s="41" t="s">
        <v>51</v>
      </c>
      <c r="D140" s="145">
        <v>2014</v>
      </c>
      <c r="E140" s="161"/>
      <c r="F140" s="42">
        <v>4750</v>
      </c>
      <c r="G140" s="42">
        <v>1425</v>
      </c>
      <c r="H140" s="42">
        <v>1425</v>
      </c>
      <c r="I140" s="68" t="s">
        <v>26</v>
      </c>
      <c r="J140" s="68" t="s">
        <v>26</v>
      </c>
      <c r="K140" s="68" t="s">
        <v>26</v>
      </c>
      <c r="L140" s="31" t="s">
        <v>52</v>
      </c>
    </row>
    <row r="141" spans="1:12" ht="15">
      <c r="A141" s="68"/>
      <c r="B141" s="146"/>
      <c r="C141" s="147"/>
      <c r="D141" s="145"/>
      <c r="E141" s="161"/>
      <c r="F141" s="42">
        <f>F140</f>
        <v>4750</v>
      </c>
      <c r="G141" s="42">
        <f>G140</f>
        <v>1425</v>
      </c>
      <c r="H141" s="42">
        <f>H140</f>
        <v>1425</v>
      </c>
      <c r="I141" s="68"/>
      <c r="J141" s="68"/>
      <c r="K141" s="68"/>
      <c r="L141" s="31"/>
    </row>
    <row r="142" spans="1:12" ht="15">
      <c r="A142" s="68"/>
      <c r="B142" s="146"/>
      <c r="C142" s="147"/>
      <c r="D142" s="145"/>
      <c r="E142" s="161"/>
      <c r="F142" s="42">
        <v>0</v>
      </c>
      <c r="G142" s="42">
        <v>0</v>
      </c>
      <c r="H142" s="42">
        <v>0</v>
      </c>
      <c r="I142" s="68"/>
      <c r="J142" s="68"/>
      <c r="K142" s="68"/>
      <c r="L142" s="31"/>
    </row>
    <row r="143" spans="1:12" ht="102" customHeight="1">
      <c r="A143" s="68"/>
      <c r="B143" s="85"/>
      <c r="C143" s="147"/>
      <c r="D143" s="145"/>
      <c r="E143" s="161"/>
      <c r="F143" s="42">
        <v>0</v>
      </c>
      <c r="G143" s="42">
        <v>0</v>
      </c>
      <c r="H143" s="42">
        <v>0</v>
      </c>
      <c r="I143" s="68"/>
      <c r="J143" s="68"/>
      <c r="K143" s="68"/>
      <c r="L143" s="31"/>
    </row>
    <row r="144" spans="1:12" ht="102">
      <c r="A144" s="68">
        <v>8</v>
      </c>
      <c r="B144" s="52" t="s">
        <v>60</v>
      </c>
      <c r="C144" s="41" t="s">
        <v>51</v>
      </c>
      <c r="D144" s="145">
        <v>2014</v>
      </c>
      <c r="E144" s="161"/>
      <c r="F144" s="42">
        <v>11700.14</v>
      </c>
      <c r="G144" s="42">
        <v>3510.042</v>
      </c>
      <c r="H144" s="42">
        <v>3510.042</v>
      </c>
      <c r="I144" s="68" t="s">
        <v>26</v>
      </c>
      <c r="J144" s="68" t="s">
        <v>26</v>
      </c>
      <c r="K144" s="68" t="s">
        <v>26</v>
      </c>
      <c r="L144" s="31" t="s">
        <v>52</v>
      </c>
    </row>
    <row r="145" spans="1:12" ht="15">
      <c r="A145" s="68"/>
      <c r="B145" s="86"/>
      <c r="C145" s="147"/>
      <c r="D145" s="145"/>
      <c r="E145" s="161"/>
      <c r="F145" s="42">
        <f>F144</f>
        <v>11700.14</v>
      </c>
      <c r="G145" s="42">
        <f>G144</f>
        <v>3510.042</v>
      </c>
      <c r="H145" s="42">
        <f>H144</f>
        <v>3510.042</v>
      </c>
      <c r="I145" s="68"/>
      <c r="J145" s="68"/>
      <c r="K145" s="68"/>
      <c r="L145" s="31"/>
    </row>
    <row r="146" spans="1:12" ht="15">
      <c r="A146" s="68"/>
      <c r="B146" s="86"/>
      <c r="C146" s="147"/>
      <c r="D146" s="145"/>
      <c r="E146" s="161"/>
      <c r="F146" s="42">
        <v>0</v>
      </c>
      <c r="G146" s="42">
        <v>0</v>
      </c>
      <c r="H146" s="42">
        <v>0</v>
      </c>
      <c r="I146" s="68"/>
      <c r="J146" s="68"/>
      <c r="K146" s="68"/>
      <c r="L146" s="31"/>
    </row>
    <row r="147" spans="1:12" ht="89.25" customHeight="1">
      <c r="A147" s="68"/>
      <c r="B147" s="2"/>
      <c r="C147" s="147"/>
      <c r="D147" s="145"/>
      <c r="E147" s="161"/>
      <c r="F147" s="42">
        <v>0</v>
      </c>
      <c r="G147" s="42">
        <v>0</v>
      </c>
      <c r="H147" s="42">
        <v>0</v>
      </c>
      <c r="I147" s="68"/>
      <c r="J147" s="68"/>
      <c r="K147" s="68"/>
      <c r="L147" s="31"/>
    </row>
    <row r="148" spans="1:12" ht="63.75">
      <c r="A148" s="68">
        <v>9</v>
      </c>
      <c r="B148" s="52" t="s">
        <v>61</v>
      </c>
      <c r="C148" s="41" t="s">
        <v>51</v>
      </c>
      <c r="D148" s="145">
        <v>2014</v>
      </c>
      <c r="E148" s="161"/>
      <c r="F148" s="42">
        <v>10650</v>
      </c>
      <c r="G148" s="42">
        <v>1065</v>
      </c>
      <c r="H148" s="42">
        <v>1065</v>
      </c>
      <c r="I148" s="68" t="s">
        <v>26</v>
      </c>
      <c r="J148" s="68" t="s">
        <v>26</v>
      </c>
      <c r="K148" s="68" t="s">
        <v>26</v>
      </c>
      <c r="L148" s="31" t="s">
        <v>52</v>
      </c>
    </row>
    <row r="149" spans="1:12" ht="15">
      <c r="A149" s="68"/>
      <c r="B149" s="86"/>
      <c r="C149" s="147"/>
      <c r="D149" s="145"/>
      <c r="E149" s="161"/>
      <c r="F149" s="42">
        <f>F148</f>
        <v>10650</v>
      </c>
      <c r="G149" s="42">
        <f>G148</f>
        <v>1065</v>
      </c>
      <c r="H149" s="42">
        <f>H148</f>
        <v>1065</v>
      </c>
      <c r="I149" s="68"/>
      <c r="J149" s="68"/>
      <c r="K149" s="68"/>
      <c r="L149" s="31"/>
    </row>
    <row r="150" spans="1:12" ht="15">
      <c r="A150" s="68"/>
      <c r="B150" s="86"/>
      <c r="C150" s="147"/>
      <c r="D150" s="145"/>
      <c r="E150" s="161"/>
      <c r="F150" s="42">
        <v>0</v>
      </c>
      <c r="G150" s="42">
        <v>0</v>
      </c>
      <c r="H150" s="42">
        <v>0</v>
      </c>
      <c r="I150" s="68"/>
      <c r="J150" s="68"/>
      <c r="K150" s="68"/>
      <c r="L150" s="31"/>
    </row>
    <row r="151" spans="1:12" ht="114.75" customHeight="1">
      <c r="A151" s="68"/>
      <c r="B151" s="2"/>
      <c r="C151" s="147"/>
      <c r="D151" s="145"/>
      <c r="E151" s="161"/>
      <c r="F151" s="42">
        <v>0</v>
      </c>
      <c r="G151" s="42">
        <v>0</v>
      </c>
      <c r="H151" s="42">
        <v>0</v>
      </c>
      <c r="I151" s="68"/>
      <c r="J151" s="68"/>
      <c r="K151" s="68"/>
      <c r="L151" s="31"/>
    </row>
    <row r="152" spans="1:12" ht="89.25" customHeight="1">
      <c r="A152" s="68">
        <v>10</v>
      </c>
      <c r="B152" s="52" t="s">
        <v>62</v>
      </c>
      <c r="C152" s="41" t="s">
        <v>51</v>
      </c>
      <c r="D152" s="145">
        <v>2014</v>
      </c>
      <c r="E152" s="161"/>
      <c r="F152" s="42">
        <v>15000</v>
      </c>
      <c r="G152" s="42">
        <v>6000</v>
      </c>
      <c r="H152" s="42">
        <v>6000</v>
      </c>
      <c r="I152" s="68" t="s">
        <v>26</v>
      </c>
      <c r="J152" s="68" t="s">
        <v>26</v>
      </c>
      <c r="K152" s="68" t="s">
        <v>26</v>
      </c>
      <c r="L152" s="31" t="s">
        <v>52</v>
      </c>
    </row>
    <row r="153" spans="1:12" ht="15">
      <c r="A153" s="68"/>
      <c r="B153" s="86"/>
      <c r="C153" s="147"/>
      <c r="D153" s="145"/>
      <c r="E153" s="161"/>
      <c r="F153" s="42">
        <f>F152</f>
        <v>15000</v>
      </c>
      <c r="G153" s="42">
        <f>G152</f>
        <v>6000</v>
      </c>
      <c r="H153" s="42">
        <f>H152</f>
        <v>6000</v>
      </c>
      <c r="I153" s="68"/>
      <c r="J153" s="68"/>
      <c r="K153" s="68"/>
      <c r="L153" s="31"/>
    </row>
    <row r="154" spans="1:12" ht="15">
      <c r="A154" s="68"/>
      <c r="B154" s="86"/>
      <c r="C154" s="147"/>
      <c r="D154" s="145"/>
      <c r="E154" s="161"/>
      <c r="F154" s="42">
        <v>0</v>
      </c>
      <c r="G154" s="42">
        <v>0</v>
      </c>
      <c r="H154" s="42">
        <v>0</v>
      </c>
      <c r="I154" s="68"/>
      <c r="J154" s="68"/>
      <c r="K154" s="68"/>
      <c r="L154" s="31"/>
    </row>
    <row r="155" spans="1:12" ht="51" customHeight="1">
      <c r="A155" s="68"/>
      <c r="B155" s="2"/>
      <c r="C155" s="147"/>
      <c r="D155" s="145"/>
      <c r="E155" s="161"/>
      <c r="F155" s="42">
        <v>0</v>
      </c>
      <c r="G155" s="42">
        <v>0</v>
      </c>
      <c r="H155" s="42">
        <v>0</v>
      </c>
      <c r="I155" s="68"/>
      <c r="J155" s="68"/>
      <c r="K155" s="68"/>
      <c r="L155" s="31"/>
    </row>
    <row r="156" spans="1:12" ht="89.25">
      <c r="A156" s="68">
        <v>11</v>
      </c>
      <c r="B156" s="52" t="s">
        <v>63</v>
      </c>
      <c r="C156" s="41" t="s">
        <v>51</v>
      </c>
      <c r="D156" s="145">
        <v>2014</v>
      </c>
      <c r="E156" s="161"/>
      <c r="F156" s="42">
        <v>6815.22</v>
      </c>
      <c r="G156" s="42">
        <v>2044.566</v>
      </c>
      <c r="H156" s="42">
        <v>2044.5662</v>
      </c>
      <c r="I156" s="68" t="s">
        <v>26</v>
      </c>
      <c r="J156" s="68" t="s">
        <v>26</v>
      </c>
      <c r="K156" s="68" t="s">
        <v>26</v>
      </c>
      <c r="L156" s="31" t="s">
        <v>52</v>
      </c>
    </row>
    <row r="157" spans="1:12" ht="15">
      <c r="A157" s="68"/>
      <c r="B157" s="86"/>
      <c r="C157" s="147"/>
      <c r="D157" s="145"/>
      <c r="E157" s="161"/>
      <c r="F157" s="42">
        <f>F156</f>
        <v>6815.22</v>
      </c>
      <c r="G157" s="42">
        <f>G156</f>
        <v>2044.566</v>
      </c>
      <c r="H157" s="42">
        <f>H156</f>
        <v>2044.5662</v>
      </c>
      <c r="I157" s="68"/>
      <c r="J157" s="68"/>
      <c r="K157" s="68"/>
      <c r="L157" s="31"/>
    </row>
    <row r="158" spans="1:12" ht="15">
      <c r="A158" s="68"/>
      <c r="B158" s="86"/>
      <c r="C158" s="147"/>
      <c r="D158" s="145"/>
      <c r="E158" s="161"/>
      <c r="F158" s="42">
        <v>0</v>
      </c>
      <c r="G158" s="42">
        <v>0</v>
      </c>
      <c r="H158" s="42">
        <v>0</v>
      </c>
      <c r="I158" s="68"/>
      <c r="J158" s="68"/>
      <c r="K158" s="68"/>
      <c r="L158" s="31"/>
    </row>
    <row r="159" spans="1:12" ht="102" customHeight="1">
      <c r="A159" s="68"/>
      <c r="B159" s="87"/>
      <c r="C159" s="147"/>
      <c r="D159" s="145"/>
      <c r="E159" s="161"/>
      <c r="F159" s="42">
        <v>0</v>
      </c>
      <c r="G159" s="42">
        <v>0</v>
      </c>
      <c r="H159" s="42">
        <v>0</v>
      </c>
      <c r="I159" s="68"/>
      <c r="J159" s="68"/>
      <c r="K159" s="68"/>
      <c r="L159" s="31"/>
    </row>
    <row r="160" spans="1:12" ht="89.25">
      <c r="A160" s="68">
        <v>12</v>
      </c>
      <c r="B160" s="52" t="s">
        <v>64</v>
      </c>
      <c r="C160" s="41" t="s">
        <v>51</v>
      </c>
      <c r="D160" s="145">
        <v>2014</v>
      </c>
      <c r="E160" s="161"/>
      <c r="F160" s="42">
        <v>11233.33</v>
      </c>
      <c r="G160" s="42">
        <v>1123.3331</v>
      </c>
      <c r="H160" s="42">
        <v>1123.3331</v>
      </c>
      <c r="I160" s="68"/>
      <c r="J160" s="68"/>
      <c r="K160" s="68"/>
      <c r="L160" s="31" t="s">
        <v>52</v>
      </c>
    </row>
    <row r="161" spans="1:12" ht="15">
      <c r="A161" s="68"/>
      <c r="B161" s="86"/>
      <c r="C161" s="147"/>
      <c r="D161" s="145"/>
      <c r="E161" s="161"/>
      <c r="F161" s="42">
        <f>F160</f>
        <v>11233.33</v>
      </c>
      <c r="G161" s="42">
        <f>G160</f>
        <v>1123.3331</v>
      </c>
      <c r="H161" s="42">
        <f>H160</f>
        <v>1123.3331</v>
      </c>
      <c r="I161" s="68"/>
      <c r="J161" s="68"/>
      <c r="K161" s="68"/>
      <c r="L161" s="31"/>
    </row>
    <row r="162" spans="1:12" ht="15">
      <c r="A162" s="68"/>
      <c r="B162" s="86"/>
      <c r="C162" s="147"/>
      <c r="D162" s="145"/>
      <c r="E162" s="161"/>
      <c r="F162" s="42">
        <v>0</v>
      </c>
      <c r="G162" s="42">
        <v>0</v>
      </c>
      <c r="H162" s="42">
        <v>0</v>
      </c>
      <c r="I162" s="68"/>
      <c r="J162" s="68"/>
      <c r="K162" s="68"/>
      <c r="L162" s="31"/>
    </row>
    <row r="163" spans="1:12" ht="76.5" customHeight="1">
      <c r="A163" s="68"/>
      <c r="B163" s="87"/>
      <c r="C163" s="147"/>
      <c r="D163" s="145"/>
      <c r="E163" s="161"/>
      <c r="F163" s="42">
        <v>0</v>
      </c>
      <c r="G163" s="42">
        <v>0</v>
      </c>
      <c r="H163" s="42">
        <v>0</v>
      </c>
      <c r="I163" s="68"/>
      <c r="J163" s="68"/>
      <c r="K163" s="68"/>
      <c r="L163" s="31"/>
    </row>
    <row r="164" spans="1:12" ht="76.5">
      <c r="A164" s="68">
        <v>13</v>
      </c>
      <c r="B164" s="52" t="s">
        <v>65</v>
      </c>
      <c r="C164" s="41" t="s">
        <v>51</v>
      </c>
      <c r="D164" s="145">
        <v>2014</v>
      </c>
      <c r="E164" s="161"/>
      <c r="F164" s="42">
        <v>12400</v>
      </c>
      <c r="G164" s="42">
        <v>2480</v>
      </c>
      <c r="H164" s="42">
        <f>1240+1240</f>
        <v>2480</v>
      </c>
      <c r="I164" s="68" t="s">
        <v>26</v>
      </c>
      <c r="J164" s="68" t="s">
        <v>26</v>
      </c>
      <c r="K164" s="68" t="s">
        <v>26</v>
      </c>
      <c r="L164" s="31" t="s">
        <v>52</v>
      </c>
    </row>
    <row r="165" spans="1:12" ht="15">
      <c r="A165" s="68"/>
      <c r="B165" s="146"/>
      <c r="C165" s="147"/>
      <c r="D165" s="145"/>
      <c r="E165" s="161"/>
      <c r="F165" s="42">
        <v>12400</v>
      </c>
      <c r="G165" s="42">
        <f>G164</f>
        <v>2480</v>
      </c>
      <c r="H165" s="42">
        <f>H164</f>
        <v>2480</v>
      </c>
      <c r="I165" s="68"/>
      <c r="J165" s="68"/>
      <c r="K165" s="68"/>
      <c r="L165" s="31"/>
    </row>
    <row r="166" spans="1:12" ht="15">
      <c r="A166" s="68"/>
      <c r="B166" s="146"/>
      <c r="C166" s="147"/>
      <c r="D166" s="145"/>
      <c r="E166" s="161"/>
      <c r="F166" s="42">
        <v>0</v>
      </c>
      <c r="G166" s="42">
        <v>0</v>
      </c>
      <c r="H166" s="42">
        <v>0</v>
      </c>
      <c r="I166" s="68"/>
      <c r="J166" s="68"/>
      <c r="K166" s="68"/>
      <c r="L166" s="31"/>
    </row>
    <row r="167" spans="1:12" ht="89.25" customHeight="1">
      <c r="A167" s="68"/>
      <c r="B167" s="85"/>
      <c r="C167" s="147"/>
      <c r="D167" s="145"/>
      <c r="E167" s="161"/>
      <c r="F167" s="42">
        <v>0</v>
      </c>
      <c r="G167" s="42">
        <v>0</v>
      </c>
      <c r="H167" s="42">
        <v>0</v>
      </c>
      <c r="I167" s="68"/>
      <c r="J167" s="68"/>
      <c r="K167" s="68"/>
      <c r="L167" s="31"/>
    </row>
    <row r="168" spans="1:12" ht="102" customHeight="1">
      <c r="A168" s="68">
        <v>14</v>
      </c>
      <c r="B168" s="31" t="s">
        <v>132</v>
      </c>
      <c r="C168" s="41">
        <v>2016</v>
      </c>
      <c r="D168" s="145">
        <v>2015</v>
      </c>
      <c r="E168" s="161"/>
      <c r="F168" s="42">
        <v>9500</v>
      </c>
      <c r="G168" s="42">
        <v>9500</v>
      </c>
      <c r="H168" s="42">
        <f>1900+5700+1900</f>
        <v>9500</v>
      </c>
      <c r="I168" s="68"/>
      <c r="J168" s="68"/>
      <c r="K168" s="68"/>
      <c r="L168" s="31" t="s">
        <v>52</v>
      </c>
    </row>
    <row r="169" spans="1:12" ht="15">
      <c r="A169" s="68"/>
      <c r="B169" s="86"/>
      <c r="C169" s="147"/>
      <c r="D169" s="145"/>
      <c r="E169" s="161"/>
      <c r="F169" s="42">
        <f>F168</f>
        <v>9500</v>
      </c>
      <c r="G169" s="42">
        <f>G168</f>
        <v>9500</v>
      </c>
      <c r="H169" s="42">
        <f>H168</f>
        <v>9500</v>
      </c>
      <c r="I169" s="68"/>
      <c r="J169" s="68"/>
      <c r="K169" s="68"/>
      <c r="L169" s="31"/>
    </row>
    <row r="170" spans="1:12" ht="15">
      <c r="A170" s="68"/>
      <c r="B170" s="86"/>
      <c r="C170" s="147"/>
      <c r="D170" s="145"/>
      <c r="E170" s="161"/>
      <c r="F170" s="42">
        <v>0</v>
      </c>
      <c r="G170" s="42">
        <v>0</v>
      </c>
      <c r="H170" s="42">
        <v>0</v>
      </c>
      <c r="I170" s="68"/>
      <c r="J170" s="68"/>
      <c r="K170" s="68"/>
      <c r="L170" s="31"/>
    </row>
    <row r="171" spans="1:12" ht="114.75" customHeight="1">
      <c r="A171" s="68"/>
      <c r="B171" s="87"/>
      <c r="C171" s="147"/>
      <c r="D171" s="145"/>
      <c r="E171" s="161"/>
      <c r="F171" s="42">
        <v>0</v>
      </c>
      <c r="G171" s="42">
        <v>0</v>
      </c>
      <c r="H171" s="42">
        <v>0</v>
      </c>
      <c r="I171" s="68"/>
      <c r="J171" s="68"/>
      <c r="K171" s="68"/>
      <c r="L171" s="31"/>
    </row>
    <row r="172" spans="1:12" ht="63.75">
      <c r="A172" s="68">
        <v>15</v>
      </c>
      <c r="B172" s="52" t="s">
        <v>133</v>
      </c>
      <c r="C172" s="41">
        <v>2016</v>
      </c>
      <c r="D172" s="145">
        <v>2015</v>
      </c>
      <c r="E172" s="161"/>
      <c r="F172" s="42">
        <v>7450</v>
      </c>
      <c r="G172" s="42">
        <v>7450</v>
      </c>
      <c r="H172" s="42">
        <f>3725+2235+1490</f>
        <v>7450</v>
      </c>
      <c r="I172" s="68"/>
      <c r="J172" s="68"/>
      <c r="K172" s="68"/>
      <c r="L172" s="31" t="s">
        <v>52</v>
      </c>
    </row>
    <row r="173" spans="1:12" ht="15">
      <c r="A173" s="68"/>
      <c r="B173" s="86"/>
      <c r="C173" s="147"/>
      <c r="D173" s="145"/>
      <c r="E173" s="161"/>
      <c r="F173" s="42">
        <f>F172</f>
        <v>7450</v>
      </c>
      <c r="G173" s="42">
        <f>G172</f>
        <v>7450</v>
      </c>
      <c r="H173" s="42">
        <f>H172</f>
        <v>7450</v>
      </c>
      <c r="I173" s="68"/>
      <c r="J173" s="68"/>
      <c r="K173" s="68"/>
      <c r="L173" s="31"/>
    </row>
    <row r="174" spans="1:12" ht="15">
      <c r="A174" s="68"/>
      <c r="B174" s="86"/>
      <c r="C174" s="147"/>
      <c r="D174" s="145"/>
      <c r="E174" s="161"/>
      <c r="F174" s="42">
        <v>0</v>
      </c>
      <c r="G174" s="42">
        <v>0</v>
      </c>
      <c r="H174" s="42">
        <v>0</v>
      </c>
      <c r="I174" s="68"/>
      <c r="J174" s="68"/>
      <c r="K174" s="68"/>
      <c r="L174" s="31"/>
    </row>
    <row r="175" spans="1:12" ht="76.5" customHeight="1">
      <c r="A175" s="68"/>
      <c r="B175" s="87"/>
      <c r="C175" s="147"/>
      <c r="D175" s="145"/>
      <c r="E175" s="161"/>
      <c r="F175" s="42">
        <v>0</v>
      </c>
      <c r="G175" s="42">
        <v>0</v>
      </c>
      <c r="H175" s="42">
        <v>0</v>
      </c>
      <c r="I175" s="68"/>
      <c r="J175" s="68"/>
      <c r="K175" s="68"/>
      <c r="L175" s="31"/>
    </row>
    <row r="176" spans="1:12" ht="76.5">
      <c r="A176" s="68">
        <v>16</v>
      </c>
      <c r="B176" s="52" t="s">
        <v>224</v>
      </c>
      <c r="C176" s="41">
        <v>2016</v>
      </c>
      <c r="D176" s="69">
        <v>42500</v>
      </c>
      <c r="E176" s="161"/>
      <c r="F176" s="42">
        <v>19000</v>
      </c>
      <c r="G176" s="42">
        <v>19000</v>
      </c>
      <c r="H176" s="42">
        <f>5700+9500+3800</f>
        <v>19000</v>
      </c>
      <c r="I176" s="68" t="s">
        <v>26</v>
      </c>
      <c r="J176" s="68" t="s">
        <v>26</v>
      </c>
      <c r="K176" s="68" t="s">
        <v>26</v>
      </c>
      <c r="L176" s="31" t="s">
        <v>52</v>
      </c>
    </row>
    <row r="177" spans="1:12" ht="15">
      <c r="A177" s="68"/>
      <c r="B177" s="86"/>
      <c r="C177" s="147"/>
      <c r="D177" s="145"/>
      <c r="E177" s="161"/>
      <c r="F177" s="42">
        <f>F176</f>
        <v>19000</v>
      </c>
      <c r="G177" s="42">
        <f>G176</f>
        <v>19000</v>
      </c>
      <c r="H177" s="42">
        <f>H176</f>
        <v>19000</v>
      </c>
      <c r="I177" s="68"/>
      <c r="J177" s="68"/>
      <c r="K177" s="68"/>
      <c r="L177" s="31"/>
    </row>
    <row r="178" spans="1:12" ht="15">
      <c r="A178" s="68"/>
      <c r="B178" s="86"/>
      <c r="C178" s="147"/>
      <c r="D178" s="145"/>
      <c r="E178" s="161"/>
      <c r="F178" s="42">
        <v>0</v>
      </c>
      <c r="G178" s="42">
        <v>0</v>
      </c>
      <c r="H178" s="42">
        <v>0</v>
      </c>
      <c r="I178" s="68"/>
      <c r="J178" s="68"/>
      <c r="K178" s="68"/>
      <c r="L178" s="31"/>
    </row>
    <row r="179" spans="1:12" ht="102" customHeight="1">
      <c r="A179" s="68"/>
      <c r="B179" s="2"/>
      <c r="C179" s="147"/>
      <c r="D179" s="145"/>
      <c r="E179" s="161"/>
      <c r="F179" s="42">
        <v>0</v>
      </c>
      <c r="G179" s="42">
        <v>0</v>
      </c>
      <c r="H179" s="42">
        <v>0</v>
      </c>
      <c r="I179" s="68"/>
      <c r="J179" s="68"/>
      <c r="K179" s="68"/>
      <c r="L179" s="31"/>
    </row>
    <row r="180" spans="1:12" ht="102" customHeight="1">
      <c r="A180" s="68">
        <v>17</v>
      </c>
      <c r="B180" s="31" t="s">
        <v>225</v>
      </c>
      <c r="C180" s="41">
        <v>2016</v>
      </c>
      <c r="D180" s="69">
        <v>42500</v>
      </c>
      <c r="E180" s="161"/>
      <c r="F180" s="42">
        <v>19000</v>
      </c>
      <c r="G180" s="42">
        <v>19000</v>
      </c>
      <c r="H180" s="42">
        <f>5700+3800+5700+3800</f>
        <v>19000</v>
      </c>
      <c r="I180" s="68" t="s">
        <v>26</v>
      </c>
      <c r="J180" s="68" t="s">
        <v>26</v>
      </c>
      <c r="K180" s="68" t="s">
        <v>26</v>
      </c>
      <c r="L180" s="31" t="s">
        <v>52</v>
      </c>
    </row>
    <row r="181" spans="1:12" ht="15">
      <c r="A181" s="68"/>
      <c r="B181" s="86"/>
      <c r="C181" s="147"/>
      <c r="D181" s="145"/>
      <c r="E181" s="161"/>
      <c r="F181" s="42">
        <f>F180</f>
        <v>19000</v>
      </c>
      <c r="G181" s="42">
        <f>G180</f>
        <v>19000</v>
      </c>
      <c r="H181" s="42">
        <f>H180</f>
        <v>19000</v>
      </c>
      <c r="I181" s="68"/>
      <c r="J181" s="68"/>
      <c r="K181" s="68"/>
      <c r="L181" s="31"/>
    </row>
    <row r="182" spans="1:12" ht="15">
      <c r="A182" s="68"/>
      <c r="B182" s="86"/>
      <c r="C182" s="147"/>
      <c r="D182" s="145"/>
      <c r="E182" s="161"/>
      <c r="F182" s="42">
        <v>0</v>
      </c>
      <c r="G182" s="42">
        <v>0</v>
      </c>
      <c r="H182" s="42">
        <v>0</v>
      </c>
      <c r="I182" s="68"/>
      <c r="J182" s="68"/>
      <c r="K182" s="68"/>
      <c r="L182" s="31"/>
    </row>
    <row r="183" spans="1:12" ht="76.5" customHeight="1">
      <c r="A183" s="68"/>
      <c r="B183" s="2"/>
      <c r="C183" s="147"/>
      <c r="D183" s="145"/>
      <c r="E183" s="161"/>
      <c r="F183" s="42">
        <v>0</v>
      </c>
      <c r="G183" s="42">
        <v>0</v>
      </c>
      <c r="H183" s="42">
        <v>0</v>
      </c>
      <c r="I183" s="68"/>
      <c r="J183" s="68"/>
      <c r="K183" s="68"/>
      <c r="L183" s="31"/>
    </row>
    <row r="184" spans="1:12" ht="114.75">
      <c r="A184" s="68">
        <v>18</v>
      </c>
      <c r="B184" s="31" t="s">
        <v>226</v>
      </c>
      <c r="C184" s="41">
        <v>2016</v>
      </c>
      <c r="D184" s="69">
        <v>42500</v>
      </c>
      <c r="E184" s="161"/>
      <c r="F184" s="42">
        <v>9800</v>
      </c>
      <c r="G184" s="42">
        <v>9800</v>
      </c>
      <c r="H184" s="42">
        <f>2940+1960+2940+1960</f>
        <v>9800</v>
      </c>
      <c r="I184" s="68" t="s">
        <v>26</v>
      </c>
      <c r="J184" s="68" t="s">
        <v>26</v>
      </c>
      <c r="K184" s="68" t="s">
        <v>26</v>
      </c>
      <c r="L184" s="31" t="s">
        <v>52</v>
      </c>
    </row>
    <row r="185" spans="1:12" ht="15">
      <c r="A185" s="68"/>
      <c r="B185" s="86"/>
      <c r="C185" s="147"/>
      <c r="D185" s="145"/>
      <c r="E185" s="161"/>
      <c r="F185" s="42">
        <f>F184</f>
        <v>9800</v>
      </c>
      <c r="G185" s="42">
        <f>G184</f>
        <v>9800</v>
      </c>
      <c r="H185" s="42">
        <f>H184</f>
        <v>9800</v>
      </c>
      <c r="I185" s="68"/>
      <c r="J185" s="68"/>
      <c r="K185" s="68"/>
      <c r="L185" s="31"/>
    </row>
    <row r="186" spans="1:12" ht="15">
      <c r="A186" s="68"/>
      <c r="B186" s="86"/>
      <c r="C186" s="147"/>
      <c r="D186" s="145"/>
      <c r="E186" s="161"/>
      <c r="F186" s="42">
        <v>0</v>
      </c>
      <c r="G186" s="42">
        <v>0</v>
      </c>
      <c r="H186" s="42">
        <v>0</v>
      </c>
      <c r="I186" s="68"/>
      <c r="J186" s="68"/>
      <c r="K186" s="68"/>
      <c r="L186" s="31"/>
    </row>
    <row r="187" spans="1:12" ht="102" customHeight="1">
      <c r="A187" s="68"/>
      <c r="B187" s="2"/>
      <c r="C187" s="147"/>
      <c r="D187" s="145"/>
      <c r="E187" s="161"/>
      <c r="F187" s="42">
        <v>0</v>
      </c>
      <c r="G187" s="42">
        <v>0</v>
      </c>
      <c r="H187" s="42">
        <v>0</v>
      </c>
      <c r="I187" s="68"/>
      <c r="J187" s="68"/>
      <c r="K187" s="68"/>
      <c r="L187" s="31"/>
    </row>
    <row r="188" spans="1:12" ht="76.5">
      <c r="A188" s="68">
        <v>19</v>
      </c>
      <c r="B188" s="31" t="s">
        <v>227</v>
      </c>
      <c r="C188" s="41" t="s">
        <v>228</v>
      </c>
      <c r="D188" s="69">
        <v>42500</v>
      </c>
      <c r="E188" s="161"/>
      <c r="F188" s="42">
        <v>16450</v>
      </c>
      <c r="G188" s="42">
        <v>8225</v>
      </c>
      <c r="H188" s="42">
        <f>2961+2632+2632</f>
        <v>8225</v>
      </c>
      <c r="I188" s="68" t="s">
        <v>26</v>
      </c>
      <c r="J188" s="68" t="s">
        <v>26</v>
      </c>
      <c r="K188" s="68" t="s">
        <v>26</v>
      </c>
      <c r="L188" s="31" t="s">
        <v>32</v>
      </c>
    </row>
    <row r="189" spans="1:12" ht="15">
      <c r="A189" s="68"/>
      <c r="B189" s="86"/>
      <c r="C189" s="147"/>
      <c r="D189" s="145"/>
      <c r="E189" s="161"/>
      <c r="F189" s="42">
        <f>F188</f>
        <v>16450</v>
      </c>
      <c r="G189" s="42">
        <f>G188</f>
        <v>8225</v>
      </c>
      <c r="H189" s="42">
        <f>H188</f>
        <v>8225</v>
      </c>
      <c r="I189" s="68"/>
      <c r="J189" s="68"/>
      <c r="K189" s="68"/>
      <c r="L189" s="31"/>
    </row>
    <row r="190" spans="1:12" ht="15">
      <c r="A190" s="68"/>
      <c r="B190" s="86"/>
      <c r="C190" s="147"/>
      <c r="D190" s="145"/>
      <c r="E190" s="161"/>
      <c r="F190" s="42">
        <v>0</v>
      </c>
      <c r="G190" s="42">
        <v>0</v>
      </c>
      <c r="H190" s="42">
        <v>0</v>
      </c>
      <c r="I190" s="68"/>
      <c r="J190" s="68"/>
      <c r="K190" s="68"/>
      <c r="L190" s="31"/>
    </row>
    <row r="191" spans="1:12" ht="153" customHeight="1">
      <c r="A191" s="68"/>
      <c r="B191" s="2"/>
      <c r="C191" s="147"/>
      <c r="D191" s="145"/>
      <c r="E191" s="161"/>
      <c r="F191" s="42">
        <v>0</v>
      </c>
      <c r="G191" s="42">
        <v>0</v>
      </c>
      <c r="H191" s="42">
        <v>0</v>
      </c>
      <c r="I191" s="68"/>
      <c r="J191" s="68"/>
      <c r="K191" s="68"/>
      <c r="L191" s="31"/>
    </row>
    <row r="192" spans="1:12" ht="63.75" customHeight="1">
      <c r="A192" s="68">
        <v>20</v>
      </c>
      <c r="B192" s="52" t="s">
        <v>229</v>
      </c>
      <c r="C192" s="41" t="s">
        <v>228</v>
      </c>
      <c r="D192" s="69">
        <v>42500</v>
      </c>
      <c r="E192" s="161"/>
      <c r="F192" s="42">
        <v>8869</v>
      </c>
      <c r="G192" s="42">
        <v>6651.75</v>
      </c>
      <c r="H192" s="42">
        <f>3104.15+3547.6</f>
        <v>6651.75</v>
      </c>
      <c r="I192" s="68" t="s">
        <v>26</v>
      </c>
      <c r="J192" s="68" t="s">
        <v>26</v>
      </c>
      <c r="K192" s="68" t="s">
        <v>26</v>
      </c>
      <c r="L192" s="31" t="s">
        <v>32</v>
      </c>
    </row>
    <row r="193" spans="1:12" ht="51" customHeight="1">
      <c r="A193" s="68"/>
      <c r="B193" s="86"/>
      <c r="C193" s="147"/>
      <c r="D193" s="145"/>
      <c r="E193" s="161"/>
      <c r="F193" s="42">
        <f>F192</f>
        <v>8869</v>
      </c>
      <c r="G193" s="42">
        <f>G192</f>
        <v>6651.75</v>
      </c>
      <c r="H193" s="42">
        <f>H192</f>
        <v>6651.75</v>
      </c>
      <c r="I193" s="68"/>
      <c r="J193" s="68"/>
      <c r="K193" s="68"/>
      <c r="L193" s="31"/>
    </row>
    <row r="194" spans="1:12" ht="15">
      <c r="A194" s="68"/>
      <c r="B194" s="86"/>
      <c r="C194" s="147"/>
      <c r="D194" s="145"/>
      <c r="E194" s="161"/>
      <c r="F194" s="42">
        <v>0</v>
      </c>
      <c r="G194" s="42">
        <v>0</v>
      </c>
      <c r="H194" s="42">
        <v>0</v>
      </c>
      <c r="I194" s="68"/>
      <c r="J194" s="68"/>
      <c r="K194" s="68"/>
      <c r="L194" s="31"/>
    </row>
    <row r="195" spans="1:12" ht="102" customHeight="1">
      <c r="A195" s="68"/>
      <c r="B195" s="2"/>
      <c r="C195" s="147"/>
      <c r="D195" s="145"/>
      <c r="E195" s="161"/>
      <c r="F195" s="42">
        <v>0</v>
      </c>
      <c r="G195" s="42">
        <v>0</v>
      </c>
      <c r="H195" s="42">
        <v>0</v>
      </c>
      <c r="I195" s="68"/>
      <c r="J195" s="68"/>
      <c r="K195" s="68"/>
      <c r="L195" s="31"/>
    </row>
    <row r="196" spans="1:12" ht="63.75">
      <c r="A196" s="68">
        <v>21</v>
      </c>
      <c r="B196" s="52" t="s">
        <v>305</v>
      </c>
      <c r="C196" s="41" t="s">
        <v>228</v>
      </c>
      <c r="D196" s="69">
        <v>42570</v>
      </c>
      <c r="E196" s="161"/>
      <c r="F196" s="42">
        <v>11272.5</v>
      </c>
      <c r="G196" s="42">
        <v>6763.5</v>
      </c>
      <c r="H196" s="42">
        <f>3381.75+3381.75</f>
        <v>6763.5</v>
      </c>
      <c r="I196" s="68" t="s">
        <v>26</v>
      </c>
      <c r="J196" s="68" t="s">
        <v>26</v>
      </c>
      <c r="K196" s="68" t="s">
        <v>26</v>
      </c>
      <c r="L196" s="31" t="s">
        <v>32</v>
      </c>
    </row>
    <row r="197" spans="1:12" ht="89.25" customHeight="1">
      <c r="A197" s="68"/>
      <c r="B197" s="86"/>
      <c r="C197" s="147"/>
      <c r="D197" s="145"/>
      <c r="E197" s="161"/>
      <c r="F197" s="42">
        <f>F196</f>
        <v>11272.5</v>
      </c>
      <c r="G197" s="42">
        <f>G196</f>
        <v>6763.5</v>
      </c>
      <c r="H197" s="42">
        <f>H196</f>
        <v>6763.5</v>
      </c>
      <c r="I197" s="68"/>
      <c r="J197" s="68"/>
      <c r="K197" s="68"/>
      <c r="L197" s="31"/>
    </row>
    <row r="198" spans="1:12" ht="15">
      <c r="A198" s="68"/>
      <c r="B198" s="86"/>
      <c r="C198" s="147"/>
      <c r="D198" s="145"/>
      <c r="E198" s="161"/>
      <c r="F198" s="42">
        <v>0</v>
      </c>
      <c r="G198" s="42">
        <v>0</v>
      </c>
      <c r="H198" s="42">
        <v>0</v>
      </c>
      <c r="I198" s="68"/>
      <c r="J198" s="68"/>
      <c r="K198" s="68"/>
      <c r="L198" s="31"/>
    </row>
    <row r="199" spans="1:12" ht="63.75" customHeight="1">
      <c r="A199" s="68"/>
      <c r="B199" s="2"/>
      <c r="C199" s="147"/>
      <c r="D199" s="145"/>
      <c r="E199" s="161"/>
      <c r="F199" s="42">
        <v>0</v>
      </c>
      <c r="G199" s="42">
        <v>0</v>
      </c>
      <c r="H199" s="42">
        <v>0</v>
      </c>
      <c r="I199" s="68"/>
      <c r="J199" s="68"/>
      <c r="K199" s="68"/>
      <c r="L199" s="31"/>
    </row>
    <row r="200" spans="1:12" ht="63.75">
      <c r="A200" s="68">
        <v>22</v>
      </c>
      <c r="B200" s="52" t="s">
        <v>306</v>
      </c>
      <c r="C200" s="41" t="s">
        <v>228</v>
      </c>
      <c r="D200" s="69">
        <v>42570</v>
      </c>
      <c r="E200" s="161"/>
      <c r="F200" s="42">
        <v>8200</v>
      </c>
      <c r="G200" s="42">
        <v>2050</v>
      </c>
      <c r="H200" s="42">
        <f>2050</f>
        <v>2050</v>
      </c>
      <c r="I200" s="68" t="s">
        <v>26</v>
      </c>
      <c r="J200" s="68" t="s">
        <v>26</v>
      </c>
      <c r="K200" s="68" t="s">
        <v>26</v>
      </c>
      <c r="L200" s="31" t="s">
        <v>32</v>
      </c>
    </row>
    <row r="201" spans="1:12" ht="15">
      <c r="A201" s="68"/>
      <c r="B201" s="86"/>
      <c r="C201" s="147"/>
      <c r="D201" s="145"/>
      <c r="E201" s="161"/>
      <c r="F201" s="42">
        <f>F200</f>
        <v>8200</v>
      </c>
      <c r="G201" s="42">
        <f>G200</f>
        <v>2050</v>
      </c>
      <c r="H201" s="42">
        <f>H200</f>
        <v>2050</v>
      </c>
      <c r="I201" s="68"/>
      <c r="J201" s="68"/>
      <c r="K201" s="68"/>
      <c r="L201" s="31"/>
    </row>
    <row r="202" spans="1:12" ht="15">
      <c r="A202" s="68"/>
      <c r="B202" s="86"/>
      <c r="C202" s="147"/>
      <c r="D202" s="145"/>
      <c r="E202" s="161"/>
      <c r="F202" s="42">
        <v>0</v>
      </c>
      <c r="G202" s="42">
        <v>0</v>
      </c>
      <c r="H202" s="42">
        <v>0</v>
      </c>
      <c r="I202" s="68"/>
      <c r="J202" s="68"/>
      <c r="K202" s="68"/>
      <c r="L202" s="31"/>
    </row>
    <row r="203" spans="1:12" ht="51" customHeight="1">
      <c r="A203" s="68"/>
      <c r="B203" s="2"/>
      <c r="C203" s="147"/>
      <c r="D203" s="145"/>
      <c r="E203" s="161"/>
      <c r="F203" s="42">
        <v>0</v>
      </c>
      <c r="G203" s="42">
        <v>0</v>
      </c>
      <c r="H203" s="42">
        <v>0</v>
      </c>
      <c r="I203" s="68"/>
      <c r="J203" s="68"/>
      <c r="K203" s="68"/>
      <c r="L203" s="31"/>
    </row>
    <row r="204" spans="1:12" ht="89.25">
      <c r="A204" s="68">
        <v>23</v>
      </c>
      <c r="B204" s="52" t="s">
        <v>307</v>
      </c>
      <c r="C204" s="41" t="s">
        <v>228</v>
      </c>
      <c r="D204" s="69">
        <v>42570</v>
      </c>
      <c r="E204" s="161"/>
      <c r="F204" s="42">
        <v>7790</v>
      </c>
      <c r="G204" s="42">
        <v>4284.5</v>
      </c>
      <c r="H204" s="42">
        <f>4284.5</f>
        <v>4284.5</v>
      </c>
      <c r="I204" s="68" t="s">
        <v>26</v>
      </c>
      <c r="J204" s="68" t="s">
        <v>26</v>
      </c>
      <c r="K204" s="68" t="s">
        <v>26</v>
      </c>
      <c r="L204" s="31" t="s">
        <v>32</v>
      </c>
    </row>
    <row r="205" spans="1:12" ht="15">
      <c r="A205" s="68"/>
      <c r="B205" s="86"/>
      <c r="C205" s="147"/>
      <c r="D205" s="145"/>
      <c r="E205" s="161"/>
      <c r="F205" s="42">
        <f>F204</f>
        <v>7790</v>
      </c>
      <c r="G205" s="42">
        <f>G204</f>
        <v>4284.5</v>
      </c>
      <c r="H205" s="42">
        <f>H204</f>
        <v>4284.5</v>
      </c>
      <c r="I205" s="68"/>
      <c r="J205" s="68"/>
      <c r="K205" s="68"/>
      <c r="L205" s="31"/>
    </row>
    <row r="206" spans="1:12" ht="15">
      <c r="A206" s="68"/>
      <c r="B206" s="86"/>
      <c r="C206" s="147"/>
      <c r="D206" s="145"/>
      <c r="E206" s="161"/>
      <c r="F206" s="42">
        <v>0</v>
      </c>
      <c r="G206" s="42">
        <v>0</v>
      </c>
      <c r="H206" s="42">
        <v>0</v>
      </c>
      <c r="I206" s="68"/>
      <c r="J206" s="68"/>
      <c r="K206" s="68"/>
      <c r="L206" s="31"/>
    </row>
    <row r="207" spans="1:12" ht="63.75" customHeight="1">
      <c r="A207" s="68"/>
      <c r="B207" s="2"/>
      <c r="C207" s="147"/>
      <c r="D207" s="145"/>
      <c r="E207" s="161"/>
      <c r="F207" s="42">
        <v>0</v>
      </c>
      <c r="G207" s="42">
        <v>0</v>
      </c>
      <c r="H207" s="42">
        <v>0</v>
      </c>
      <c r="I207" s="68"/>
      <c r="J207" s="68"/>
      <c r="K207" s="68"/>
      <c r="L207" s="31"/>
    </row>
    <row r="208" spans="1:12" ht="102">
      <c r="A208" s="68">
        <v>24</v>
      </c>
      <c r="B208" s="52" t="s">
        <v>308</v>
      </c>
      <c r="C208" s="41" t="s">
        <v>228</v>
      </c>
      <c r="D208" s="69">
        <v>42570</v>
      </c>
      <c r="E208" s="161"/>
      <c r="F208" s="42">
        <v>10380</v>
      </c>
      <c r="G208" s="42">
        <v>2906.4</v>
      </c>
      <c r="H208" s="42">
        <f>2906.4</f>
        <v>2906.4</v>
      </c>
      <c r="I208" s="68" t="s">
        <v>26</v>
      </c>
      <c r="J208" s="68" t="s">
        <v>26</v>
      </c>
      <c r="K208" s="68" t="s">
        <v>26</v>
      </c>
      <c r="L208" s="31" t="s">
        <v>32</v>
      </c>
    </row>
    <row r="209" spans="1:12" ht="15">
      <c r="A209" s="68"/>
      <c r="B209" s="86"/>
      <c r="C209" s="147"/>
      <c r="D209" s="145"/>
      <c r="E209" s="161"/>
      <c r="F209" s="42">
        <f>F208</f>
        <v>10380</v>
      </c>
      <c r="G209" s="42">
        <f>G208</f>
        <v>2906.4</v>
      </c>
      <c r="H209" s="42">
        <f>H208</f>
        <v>2906.4</v>
      </c>
      <c r="I209" s="68"/>
      <c r="J209" s="68"/>
      <c r="K209" s="68"/>
      <c r="L209" s="31"/>
    </row>
    <row r="210" spans="1:12" ht="15">
      <c r="A210" s="68"/>
      <c r="B210" s="86"/>
      <c r="C210" s="147"/>
      <c r="D210" s="145"/>
      <c r="E210" s="161"/>
      <c r="F210" s="42">
        <v>0</v>
      </c>
      <c r="G210" s="42">
        <v>0</v>
      </c>
      <c r="H210" s="42">
        <v>0</v>
      </c>
      <c r="I210" s="68"/>
      <c r="J210" s="68"/>
      <c r="K210" s="68"/>
      <c r="L210" s="31"/>
    </row>
    <row r="211" spans="1:12" ht="76.5" customHeight="1">
      <c r="A211" s="68"/>
      <c r="B211" s="2"/>
      <c r="C211" s="147"/>
      <c r="D211" s="145"/>
      <c r="E211" s="161"/>
      <c r="F211" s="42">
        <v>0</v>
      </c>
      <c r="G211" s="42">
        <v>0</v>
      </c>
      <c r="H211" s="42">
        <v>0</v>
      </c>
      <c r="I211" s="68"/>
      <c r="J211" s="68"/>
      <c r="K211" s="68"/>
      <c r="L211" s="31"/>
    </row>
    <row r="212" spans="1:12" ht="114.75">
      <c r="A212" s="68">
        <v>25</v>
      </c>
      <c r="B212" s="52" t="s">
        <v>399</v>
      </c>
      <c r="C212" s="41" t="s">
        <v>228</v>
      </c>
      <c r="D212" s="69">
        <v>42600</v>
      </c>
      <c r="E212" s="161"/>
      <c r="F212" s="42">
        <v>14890</v>
      </c>
      <c r="G212" s="42">
        <v>5956</v>
      </c>
      <c r="H212" s="42">
        <f>5956</f>
        <v>5956</v>
      </c>
      <c r="I212" s="68" t="s">
        <v>26</v>
      </c>
      <c r="J212" s="68" t="s">
        <v>26</v>
      </c>
      <c r="K212" s="68" t="s">
        <v>26</v>
      </c>
      <c r="L212" s="31" t="s">
        <v>32</v>
      </c>
    </row>
    <row r="213" spans="1:12" ht="51" customHeight="1">
      <c r="A213" s="68"/>
      <c r="B213" s="86"/>
      <c r="C213" s="147"/>
      <c r="D213" s="145"/>
      <c r="E213" s="161"/>
      <c r="F213" s="42">
        <f>F212</f>
        <v>14890</v>
      </c>
      <c r="G213" s="42">
        <f>G212</f>
        <v>5956</v>
      </c>
      <c r="H213" s="42">
        <f>H212</f>
        <v>5956</v>
      </c>
      <c r="I213" s="68"/>
      <c r="J213" s="68"/>
      <c r="K213" s="68"/>
      <c r="L213" s="31"/>
    </row>
    <row r="214" spans="1:12" ht="15">
      <c r="A214" s="68"/>
      <c r="B214" s="86"/>
      <c r="C214" s="147"/>
      <c r="D214" s="145"/>
      <c r="E214" s="161"/>
      <c r="F214" s="42">
        <v>0</v>
      </c>
      <c r="G214" s="42">
        <v>0</v>
      </c>
      <c r="H214" s="42">
        <v>0</v>
      </c>
      <c r="I214" s="68"/>
      <c r="J214" s="68"/>
      <c r="K214" s="68"/>
      <c r="L214" s="31"/>
    </row>
    <row r="215" spans="1:12" ht="102" customHeight="1">
      <c r="A215" s="68"/>
      <c r="B215" s="2"/>
      <c r="C215" s="147"/>
      <c r="D215" s="145"/>
      <c r="E215" s="161"/>
      <c r="F215" s="42">
        <v>0</v>
      </c>
      <c r="G215" s="42">
        <v>0</v>
      </c>
      <c r="H215" s="42">
        <v>0</v>
      </c>
      <c r="I215" s="68"/>
      <c r="J215" s="68"/>
      <c r="K215" s="68"/>
      <c r="L215" s="31"/>
    </row>
    <row r="216" spans="1:12" ht="76.5">
      <c r="A216" s="68">
        <v>26</v>
      </c>
      <c r="B216" s="52" t="s">
        <v>309</v>
      </c>
      <c r="C216" s="41" t="s">
        <v>228</v>
      </c>
      <c r="D216" s="69">
        <v>42600</v>
      </c>
      <c r="E216" s="161"/>
      <c r="F216" s="42">
        <v>9800</v>
      </c>
      <c r="G216" s="42">
        <v>3920</v>
      </c>
      <c r="H216" s="42">
        <f>3920</f>
        <v>3920</v>
      </c>
      <c r="I216" s="68" t="s">
        <v>26</v>
      </c>
      <c r="J216" s="68" t="s">
        <v>26</v>
      </c>
      <c r="K216" s="68" t="s">
        <v>26</v>
      </c>
      <c r="L216" s="31" t="s">
        <v>32</v>
      </c>
    </row>
    <row r="217" spans="1:12" ht="15">
      <c r="A217" s="68"/>
      <c r="B217" s="86"/>
      <c r="C217" s="147"/>
      <c r="D217" s="145"/>
      <c r="E217" s="161"/>
      <c r="F217" s="42">
        <f>F216</f>
        <v>9800</v>
      </c>
      <c r="G217" s="42">
        <f>G216</f>
        <v>3920</v>
      </c>
      <c r="H217" s="42">
        <f>H216</f>
        <v>3920</v>
      </c>
      <c r="I217" s="68"/>
      <c r="J217" s="68"/>
      <c r="K217" s="68"/>
      <c r="L217" s="31"/>
    </row>
    <row r="218" spans="1:12" ht="15">
      <c r="A218" s="68"/>
      <c r="B218" s="86"/>
      <c r="C218" s="147"/>
      <c r="D218" s="145"/>
      <c r="E218" s="161"/>
      <c r="F218" s="42">
        <v>0</v>
      </c>
      <c r="G218" s="42">
        <v>0</v>
      </c>
      <c r="H218" s="42">
        <v>0</v>
      </c>
      <c r="I218" s="68"/>
      <c r="J218" s="68"/>
      <c r="K218" s="68"/>
      <c r="L218" s="31"/>
    </row>
    <row r="219" spans="1:12" ht="63.75" customHeight="1">
      <c r="A219" s="68"/>
      <c r="B219" s="2"/>
      <c r="C219" s="147"/>
      <c r="D219" s="145"/>
      <c r="E219" s="161"/>
      <c r="F219" s="42">
        <v>0</v>
      </c>
      <c r="G219" s="42">
        <v>0</v>
      </c>
      <c r="H219" s="42">
        <v>0</v>
      </c>
      <c r="I219" s="68"/>
      <c r="J219" s="68"/>
      <c r="K219" s="68"/>
      <c r="L219" s="31"/>
    </row>
    <row r="220" spans="1:12" ht="63.75">
      <c r="A220" s="68">
        <v>27</v>
      </c>
      <c r="B220" s="52" t="s">
        <v>310</v>
      </c>
      <c r="C220" s="41" t="s">
        <v>228</v>
      </c>
      <c r="D220" s="69">
        <v>42600</v>
      </c>
      <c r="E220" s="161"/>
      <c r="F220" s="42">
        <v>9726.5</v>
      </c>
      <c r="G220" s="42">
        <v>3890.6</v>
      </c>
      <c r="H220" s="42">
        <f>3890.6</f>
        <v>3890.6</v>
      </c>
      <c r="I220" s="68" t="s">
        <v>26</v>
      </c>
      <c r="J220" s="68" t="s">
        <v>26</v>
      </c>
      <c r="K220" s="68" t="s">
        <v>26</v>
      </c>
      <c r="L220" s="31" t="s">
        <v>32</v>
      </c>
    </row>
    <row r="221" spans="1:12" ht="15">
      <c r="A221" s="68"/>
      <c r="B221" s="86"/>
      <c r="C221" s="147"/>
      <c r="D221" s="145"/>
      <c r="E221" s="161"/>
      <c r="F221" s="42">
        <f>F220</f>
        <v>9726.5</v>
      </c>
      <c r="G221" s="42">
        <f>G220</f>
        <v>3890.6</v>
      </c>
      <c r="H221" s="42">
        <f>H220</f>
        <v>3890.6</v>
      </c>
      <c r="I221" s="68"/>
      <c r="J221" s="68"/>
      <c r="K221" s="68"/>
      <c r="L221" s="31"/>
    </row>
    <row r="222" spans="1:12" ht="15">
      <c r="A222" s="68"/>
      <c r="B222" s="86"/>
      <c r="C222" s="147"/>
      <c r="D222" s="145"/>
      <c r="E222" s="161"/>
      <c r="F222" s="42">
        <v>0</v>
      </c>
      <c r="G222" s="42">
        <v>0</v>
      </c>
      <c r="H222" s="42">
        <v>0</v>
      </c>
      <c r="I222" s="68"/>
      <c r="J222" s="68"/>
      <c r="K222" s="68"/>
      <c r="L222" s="31"/>
    </row>
    <row r="223" spans="1:12" ht="89.25" customHeight="1">
      <c r="A223" s="68"/>
      <c r="B223" s="2"/>
      <c r="C223" s="147"/>
      <c r="D223" s="145"/>
      <c r="E223" s="161"/>
      <c r="F223" s="42">
        <v>0</v>
      </c>
      <c r="G223" s="42">
        <v>0</v>
      </c>
      <c r="H223" s="42">
        <v>0</v>
      </c>
      <c r="I223" s="68"/>
      <c r="J223" s="68"/>
      <c r="K223" s="68"/>
      <c r="L223" s="31"/>
    </row>
    <row r="224" spans="1:12" ht="102">
      <c r="A224" s="68">
        <v>28</v>
      </c>
      <c r="B224" s="52" t="s">
        <v>378</v>
      </c>
      <c r="C224" s="41" t="s">
        <v>228</v>
      </c>
      <c r="D224" s="69">
        <v>42632</v>
      </c>
      <c r="E224" s="161"/>
      <c r="F224" s="42">
        <v>11500</v>
      </c>
      <c r="G224" s="42">
        <v>4600</v>
      </c>
      <c r="H224" s="42">
        <f>4600</f>
        <v>4600</v>
      </c>
      <c r="I224" s="68" t="s">
        <v>26</v>
      </c>
      <c r="J224" s="68" t="s">
        <v>26</v>
      </c>
      <c r="K224" s="68" t="s">
        <v>26</v>
      </c>
      <c r="L224" s="31" t="s">
        <v>32</v>
      </c>
    </row>
    <row r="225" spans="1:12" ht="15">
      <c r="A225" s="68"/>
      <c r="B225" s="86"/>
      <c r="C225" s="147"/>
      <c r="D225" s="145"/>
      <c r="E225" s="161"/>
      <c r="F225" s="42">
        <f>F224</f>
        <v>11500</v>
      </c>
      <c r="G225" s="42">
        <f>G224</f>
        <v>4600</v>
      </c>
      <c r="H225" s="42">
        <f>H224</f>
        <v>4600</v>
      </c>
      <c r="I225" s="68"/>
      <c r="J225" s="68"/>
      <c r="K225" s="68"/>
      <c r="L225" s="31"/>
    </row>
    <row r="226" spans="1:12" ht="15">
      <c r="A226" s="68"/>
      <c r="B226" s="86"/>
      <c r="C226" s="147"/>
      <c r="D226" s="145"/>
      <c r="E226" s="161"/>
      <c r="F226" s="42">
        <v>0</v>
      </c>
      <c r="G226" s="42">
        <v>0</v>
      </c>
      <c r="H226" s="42">
        <v>0</v>
      </c>
      <c r="I226" s="68"/>
      <c r="J226" s="68"/>
      <c r="K226" s="68"/>
      <c r="L226" s="31"/>
    </row>
    <row r="227" spans="1:12" ht="89.25" customHeight="1">
      <c r="A227" s="68"/>
      <c r="B227" s="2"/>
      <c r="C227" s="147"/>
      <c r="D227" s="145"/>
      <c r="E227" s="161"/>
      <c r="F227" s="42">
        <v>0</v>
      </c>
      <c r="G227" s="42">
        <v>0</v>
      </c>
      <c r="H227" s="42">
        <v>0</v>
      </c>
      <c r="I227" s="68"/>
      <c r="J227" s="68"/>
      <c r="K227" s="68"/>
      <c r="L227" s="31"/>
    </row>
    <row r="228" spans="1:12" ht="76.5">
      <c r="A228" s="68">
        <v>29</v>
      </c>
      <c r="B228" s="2" t="s">
        <v>379</v>
      </c>
      <c r="C228" s="147" t="s">
        <v>228</v>
      </c>
      <c r="D228" s="69">
        <v>42653</v>
      </c>
      <c r="E228" s="161"/>
      <c r="F228" s="42">
        <v>21960</v>
      </c>
      <c r="G228" s="42">
        <v>4392</v>
      </c>
      <c r="H228" s="42">
        <v>0</v>
      </c>
      <c r="I228" s="68"/>
      <c r="J228" s="68"/>
      <c r="K228" s="68"/>
      <c r="L228" s="31" t="s">
        <v>32</v>
      </c>
    </row>
    <row r="229" spans="1:12" ht="51" customHeight="1">
      <c r="A229" s="68"/>
      <c r="B229" s="2"/>
      <c r="C229" s="147"/>
      <c r="D229" s="145"/>
      <c r="E229" s="161"/>
      <c r="F229" s="42">
        <f>F228</f>
        <v>21960</v>
      </c>
      <c r="G229" s="42">
        <f>G228</f>
        <v>4392</v>
      </c>
      <c r="H229" s="42">
        <f>H228</f>
        <v>0</v>
      </c>
      <c r="I229" s="68"/>
      <c r="J229" s="68"/>
      <c r="K229" s="68"/>
      <c r="L229" s="31"/>
    </row>
    <row r="230" spans="1:12" ht="15">
      <c r="A230" s="68"/>
      <c r="B230" s="2"/>
      <c r="C230" s="147"/>
      <c r="D230" s="145"/>
      <c r="E230" s="161"/>
      <c r="F230" s="42">
        <v>0</v>
      </c>
      <c r="G230" s="42">
        <v>0</v>
      </c>
      <c r="H230" s="42">
        <v>0</v>
      </c>
      <c r="I230" s="68"/>
      <c r="J230" s="68"/>
      <c r="K230" s="68"/>
      <c r="L230" s="31"/>
    </row>
    <row r="231" spans="1:12" ht="89.25" customHeight="1">
      <c r="A231" s="68"/>
      <c r="B231" s="2"/>
      <c r="C231" s="147"/>
      <c r="D231" s="145"/>
      <c r="E231" s="161"/>
      <c r="F231" s="42">
        <v>0</v>
      </c>
      <c r="G231" s="42">
        <v>0</v>
      </c>
      <c r="H231" s="42">
        <v>0</v>
      </c>
      <c r="I231" s="68"/>
      <c r="J231" s="68"/>
      <c r="K231" s="68"/>
      <c r="L231" s="31"/>
    </row>
    <row r="232" spans="1:12" ht="51">
      <c r="A232" s="68">
        <v>30</v>
      </c>
      <c r="B232" s="52" t="s">
        <v>380</v>
      </c>
      <c r="C232" s="41" t="s">
        <v>228</v>
      </c>
      <c r="D232" s="69">
        <v>42653</v>
      </c>
      <c r="E232" s="161"/>
      <c r="F232" s="42">
        <v>19700</v>
      </c>
      <c r="G232" s="42">
        <v>3940</v>
      </c>
      <c r="H232" s="42">
        <f>3940</f>
        <v>3940</v>
      </c>
      <c r="I232" s="68" t="s">
        <v>26</v>
      </c>
      <c r="J232" s="68" t="s">
        <v>26</v>
      </c>
      <c r="K232" s="68" t="s">
        <v>26</v>
      </c>
      <c r="L232" s="31" t="s">
        <v>32</v>
      </c>
    </row>
    <row r="233" spans="1:12" ht="15">
      <c r="A233" s="68"/>
      <c r="B233" s="86"/>
      <c r="C233" s="147"/>
      <c r="D233" s="145"/>
      <c r="E233" s="161"/>
      <c r="F233" s="42">
        <f>F232</f>
        <v>19700</v>
      </c>
      <c r="G233" s="42">
        <f>G232</f>
        <v>3940</v>
      </c>
      <c r="H233" s="42">
        <f>H232</f>
        <v>3940</v>
      </c>
      <c r="I233" s="68"/>
      <c r="J233" s="68"/>
      <c r="K233" s="68"/>
      <c r="L233" s="31"/>
    </row>
    <row r="234" spans="1:12" ht="15">
      <c r="A234" s="68"/>
      <c r="B234" s="86"/>
      <c r="C234" s="147"/>
      <c r="D234" s="145"/>
      <c r="E234" s="161"/>
      <c r="F234" s="42">
        <v>0</v>
      </c>
      <c r="G234" s="42">
        <v>0</v>
      </c>
      <c r="H234" s="42">
        <v>0</v>
      </c>
      <c r="I234" s="68"/>
      <c r="J234" s="68"/>
      <c r="K234" s="68"/>
      <c r="L234" s="31"/>
    </row>
    <row r="235" spans="1:12" ht="77.25" customHeight="1">
      <c r="A235" s="68"/>
      <c r="B235" s="2"/>
      <c r="C235" s="147"/>
      <c r="D235" s="145"/>
      <c r="E235" s="161"/>
      <c r="F235" s="42">
        <v>0</v>
      </c>
      <c r="G235" s="42">
        <v>0</v>
      </c>
      <c r="H235" s="42">
        <v>0</v>
      </c>
      <c r="I235" s="68"/>
      <c r="J235" s="68"/>
      <c r="K235" s="68"/>
      <c r="L235" s="31"/>
    </row>
    <row r="236" spans="1:12" ht="102">
      <c r="A236" s="68">
        <v>31</v>
      </c>
      <c r="B236" s="52" t="s">
        <v>381</v>
      </c>
      <c r="C236" s="41" t="s">
        <v>228</v>
      </c>
      <c r="D236" s="69">
        <v>42663</v>
      </c>
      <c r="E236" s="161"/>
      <c r="F236" s="42">
        <v>15030</v>
      </c>
      <c r="G236" s="42">
        <v>4509</v>
      </c>
      <c r="H236" s="42">
        <f>4509</f>
        <v>4509</v>
      </c>
      <c r="I236" s="68" t="s">
        <v>26</v>
      </c>
      <c r="J236" s="68" t="s">
        <v>26</v>
      </c>
      <c r="K236" s="68" t="s">
        <v>26</v>
      </c>
      <c r="L236" s="31" t="s">
        <v>32</v>
      </c>
    </row>
    <row r="237" spans="1:12" ht="51" customHeight="1">
      <c r="A237" s="68"/>
      <c r="B237" s="86"/>
      <c r="C237" s="147"/>
      <c r="D237" s="145"/>
      <c r="E237" s="161"/>
      <c r="F237" s="42">
        <f>F236</f>
        <v>15030</v>
      </c>
      <c r="G237" s="42">
        <f>G236</f>
        <v>4509</v>
      </c>
      <c r="H237" s="42">
        <f>H236</f>
        <v>4509</v>
      </c>
      <c r="I237" s="68"/>
      <c r="J237" s="68"/>
      <c r="K237" s="68"/>
      <c r="L237" s="31"/>
    </row>
    <row r="238" spans="1:12" ht="15">
      <c r="A238" s="68"/>
      <c r="B238" s="86"/>
      <c r="C238" s="147"/>
      <c r="D238" s="145"/>
      <c r="E238" s="161"/>
      <c r="F238" s="42">
        <v>0</v>
      </c>
      <c r="G238" s="42">
        <v>0</v>
      </c>
      <c r="H238" s="42">
        <v>0</v>
      </c>
      <c r="I238" s="68"/>
      <c r="J238" s="68"/>
      <c r="K238" s="68"/>
      <c r="L238" s="31"/>
    </row>
    <row r="239" spans="1:12" ht="12.75" customHeight="1">
      <c r="A239" s="68"/>
      <c r="B239" s="2"/>
      <c r="C239" s="147"/>
      <c r="D239" s="145"/>
      <c r="E239" s="161"/>
      <c r="F239" s="42">
        <v>0</v>
      </c>
      <c r="G239" s="42">
        <v>0</v>
      </c>
      <c r="H239" s="42">
        <v>0</v>
      </c>
      <c r="I239" s="68"/>
      <c r="J239" s="68"/>
      <c r="K239" s="68"/>
      <c r="L239" s="31"/>
    </row>
    <row r="240" spans="1:12" ht="89.25">
      <c r="A240" s="68">
        <v>32</v>
      </c>
      <c r="B240" s="52" t="s">
        <v>382</v>
      </c>
      <c r="C240" s="41" t="s">
        <v>228</v>
      </c>
      <c r="D240" s="69">
        <v>42667</v>
      </c>
      <c r="E240" s="161"/>
      <c r="F240" s="42">
        <v>15700</v>
      </c>
      <c r="G240" s="42">
        <v>5024</v>
      </c>
      <c r="H240" s="42">
        <f>5024</f>
        <v>5024</v>
      </c>
      <c r="I240" s="68" t="s">
        <v>26</v>
      </c>
      <c r="J240" s="68" t="s">
        <v>26</v>
      </c>
      <c r="K240" s="68" t="s">
        <v>26</v>
      </c>
      <c r="L240" s="31" t="s">
        <v>32</v>
      </c>
    </row>
    <row r="241" spans="1:12" ht="51" customHeight="1">
      <c r="A241" s="68"/>
      <c r="B241" s="86"/>
      <c r="C241" s="147"/>
      <c r="D241" s="145"/>
      <c r="E241" s="161"/>
      <c r="F241" s="42">
        <f>F240</f>
        <v>15700</v>
      </c>
      <c r="G241" s="42">
        <f>G240</f>
        <v>5024</v>
      </c>
      <c r="H241" s="42">
        <f>H240</f>
        <v>5024</v>
      </c>
      <c r="I241" s="68"/>
      <c r="J241" s="68"/>
      <c r="K241" s="68"/>
      <c r="L241" s="31"/>
    </row>
    <row r="242" spans="1:12" ht="15">
      <c r="A242" s="68"/>
      <c r="B242" s="86"/>
      <c r="C242" s="147"/>
      <c r="D242" s="145"/>
      <c r="E242" s="161"/>
      <c r="F242" s="42">
        <v>0</v>
      </c>
      <c r="G242" s="42">
        <v>0</v>
      </c>
      <c r="H242" s="42">
        <v>0</v>
      </c>
      <c r="I242" s="68"/>
      <c r="J242" s="68"/>
      <c r="K242" s="68"/>
      <c r="L242" s="31"/>
    </row>
    <row r="243" spans="1:12" ht="12.75" customHeight="1">
      <c r="A243" s="68"/>
      <c r="B243" s="2"/>
      <c r="C243" s="147"/>
      <c r="D243" s="145"/>
      <c r="E243" s="161"/>
      <c r="F243" s="42">
        <v>0</v>
      </c>
      <c r="G243" s="42">
        <v>0</v>
      </c>
      <c r="H243" s="42">
        <v>0</v>
      </c>
      <c r="I243" s="68"/>
      <c r="J243" s="68"/>
      <c r="K243" s="68"/>
      <c r="L243" s="31"/>
    </row>
    <row r="244" spans="1:12" ht="38.25">
      <c r="A244" s="28" t="s">
        <v>134</v>
      </c>
      <c r="B244" s="84" t="s">
        <v>135</v>
      </c>
      <c r="C244" s="147"/>
      <c r="D244" s="145"/>
      <c r="E244" s="161"/>
      <c r="F244" s="26">
        <f>SUM(F245:F576)/2</f>
        <v>838523.6700000002</v>
      </c>
      <c r="G244" s="26">
        <f>SUM(G245:G576)/2</f>
        <v>349166.32430000015</v>
      </c>
      <c r="H244" s="26">
        <f>SUM(H245:H576)/2</f>
        <v>349166.32430000015</v>
      </c>
      <c r="I244" s="68"/>
      <c r="J244" s="68"/>
      <c r="K244" s="68"/>
      <c r="L244" s="31"/>
    </row>
    <row r="245" spans="1:12" ht="89.25">
      <c r="A245" s="68">
        <v>1</v>
      </c>
      <c r="B245" s="52" t="s">
        <v>66</v>
      </c>
      <c r="C245" s="41" t="s">
        <v>51</v>
      </c>
      <c r="D245" s="145">
        <v>2014</v>
      </c>
      <c r="E245" s="161"/>
      <c r="F245" s="42">
        <v>24000</v>
      </c>
      <c r="G245" s="42">
        <v>2400</v>
      </c>
      <c r="H245" s="42">
        <v>2400</v>
      </c>
      <c r="I245" s="68" t="s">
        <v>26</v>
      </c>
      <c r="J245" s="68" t="s">
        <v>26</v>
      </c>
      <c r="K245" s="68" t="s">
        <v>26</v>
      </c>
      <c r="L245" s="31" t="s">
        <v>52</v>
      </c>
    </row>
    <row r="246" spans="1:12" ht="15">
      <c r="A246" s="68"/>
      <c r="B246" s="146"/>
      <c r="C246" s="147"/>
      <c r="D246" s="145"/>
      <c r="E246" s="161"/>
      <c r="F246" s="42">
        <v>24000</v>
      </c>
      <c r="G246" s="42">
        <f>G245</f>
        <v>2400</v>
      </c>
      <c r="H246" s="42">
        <f>H245</f>
        <v>2400</v>
      </c>
      <c r="I246" s="68"/>
      <c r="J246" s="68"/>
      <c r="K246" s="68"/>
      <c r="L246" s="31"/>
    </row>
    <row r="247" spans="1:12" ht="12.75" customHeight="1">
      <c r="A247" s="68"/>
      <c r="B247" s="146"/>
      <c r="C247" s="147"/>
      <c r="D247" s="145"/>
      <c r="E247" s="161"/>
      <c r="F247" s="42">
        <v>0</v>
      </c>
      <c r="G247" s="42">
        <v>0</v>
      </c>
      <c r="H247" s="42">
        <v>0</v>
      </c>
      <c r="I247" s="68"/>
      <c r="J247" s="68"/>
      <c r="K247" s="68"/>
      <c r="L247" s="31"/>
    </row>
    <row r="248" spans="1:12" ht="15">
      <c r="A248" s="68"/>
      <c r="B248" s="85"/>
      <c r="C248" s="147"/>
      <c r="D248" s="145"/>
      <c r="E248" s="161"/>
      <c r="F248" s="42">
        <v>0</v>
      </c>
      <c r="G248" s="42">
        <v>0</v>
      </c>
      <c r="H248" s="42">
        <v>0</v>
      </c>
      <c r="I248" s="68"/>
      <c r="J248" s="68"/>
      <c r="K248" s="68"/>
      <c r="L248" s="31"/>
    </row>
    <row r="249" spans="1:12" ht="51" customHeight="1">
      <c r="A249" s="68">
        <v>2</v>
      </c>
      <c r="B249" s="52" t="s">
        <v>67</v>
      </c>
      <c r="C249" s="41" t="s">
        <v>50</v>
      </c>
      <c r="D249" s="145">
        <v>2014</v>
      </c>
      <c r="E249" s="161"/>
      <c r="F249" s="42">
        <v>8601.11</v>
      </c>
      <c r="G249" s="42">
        <v>4300.553</v>
      </c>
      <c r="H249" s="42">
        <f>3010.3871+1290.1659</f>
        <v>4300.553</v>
      </c>
      <c r="I249" s="68" t="s">
        <v>26</v>
      </c>
      <c r="J249" s="68" t="s">
        <v>26</v>
      </c>
      <c r="K249" s="68" t="s">
        <v>26</v>
      </c>
      <c r="L249" s="31" t="s">
        <v>52</v>
      </c>
    </row>
    <row r="250" spans="1:12" ht="15">
      <c r="A250" s="68"/>
      <c r="B250" s="146"/>
      <c r="C250" s="147"/>
      <c r="D250" s="145"/>
      <c r="E250" s="161"/>
      <c r="F250" s="42">
        <v>8601.11</v>
      </c>
      <c r="G250" s="42">
        <f>G249</f>
        <v>4300.553</v>
      </c>
      <c r="H250" s="42">
        <f>H249</f>
        <v>4300.553</v>
      </c>
      <c r="I250" s="68"/>
      <c r="J250" s="68"/>
      <c r="K250" s="68"/>
      <c r="L250" s="31"/>
    </row>
    <row r="251" spans="1:12" ht="12.75" customHeight="1">
      <c r="A251" s="68"/>
      <c r="B251" s="146"/>
      <c r="C251" s="147"/>
      <c r="D251" s="145"/>
      <c r="E251" s="161"/>
      <c r="F251" s="42">
        <v>0</v>
      </c>
      <c r="G251" s="42">
        <v>0</v>
      </c>
      <c r="H251" s="42">
        <v>0</v>
      </c>
      <c r="I251" s="68"/>
      <c r="J251" s="68"/>
      <c r="K251" s="68"/>
      <c r="L251" s="31"/>
    </row>
    <row r="252" spans="1:12" ht="15">
      <c r="A252" s="68"/>
      <c r="B252" s="85"/>
      <c r="C252" s="147"/>
      <c r="D252" s="145"/>
      <c r="E252" s="161"/>
      <c r="F252" s="42">
        <v>0</v>
      </c>
      <c r="G252" s="42">
        <v>0</v>
      </c>
      <c r="H252" s="42">
        <v>0</v>
      </c>
      <c r="I252" s="68"/>
      <c r="J252" s="68"/>
      <c r="K252" s="68"/>
      <c r="L252" s="31"/>
    </row>
    <row r="253" spans="1:12" ht="89.25">
      <c r="A253" s="68">
        <v>3</v>
      </c>
      <c r="B253" s="52" t="s">
        <v>68</v>
      </c>
      <c r="C253" s="41" t="s">
        <v>51</v>
      </c>
      <c r="D253" s="145">
        <v>2014</v>
      </c>
      <c r="E253" s="161"/>
      <c r="F253" s="42">
        <v>8500</v>
      </c>
      <c r="G253" s="42">
        <v>2550</v>
      </c>
      <c r="H253" s="42">
        <f>850+1700</f>
        <v>2550</v>
      </c>
      <c r="I253" s="68" t="s">
        <v>26</v>
      </c>
      <c r="J253" s="68" t="s">
        <v>26</v>
      </c>
      <c r="K253" s="68" t="s">
        <v>26</v>
      </c>
      <c r="L253" s="31" t="s">
        <v>52</v>
      </c>
    </row>
    <row r="254" spans="1:12" ht="15">
      <c r="A254" s="68"/>
      <c r="B254" s="146"/>
      <c r="C254" s="147"/>
      <c r="D254" s="145"/>
      <c r="E254" s="161"/>
      <c r="F254" s="42">
        <v>8500</v>
      </c>
      <c r="G254" s="42">
        <f>G253</f>
        <v>2550</v>
      </c>
      <c r="H254" s="42">
        <f>H253</f>
        <v>2550</v>
      </c>
      <c r="I254" s="68"/>
      <c r="J254" s="68"/>
      <c r="K254" s="68"/>
      <c r="L254" s="31"/>
    </row>
    <row r="255" spans="1:12" ht="12.75" customHeight="1">
      <c r="A255" s="68"/>
      <c r="B255" s="146"/>
      <c r="C255" s="147"/>
      <c r="D255" s="145"/>
      <c r="E255" s="161"/>
      <c r="F255" s="42">
        <v>0</v>
      </c>
      <c r="G255" s="42">
        <v>0</v>
      </c>
      <c r="H255" s="42">
        <v>0</v>
      </c>
      <c r="I255" s="68"/>
      <c r="J255" s="68"/>
      <c r="K255" s="68"/>
      <c r="L255" s="31"/>
    </row>
    <row r="256" spans="1:12" ht="15">
      <c r="A256" s="68"/>
      <c r="B256" s="85"/>
      <c r="C256" s="147"/>
      <c r="D256" s="145"/>
      <c r="E256" s="161"/>
      <c r="F256" s="42">
        <v>0</v>
      </c>
      <c r="G256" s="42">
        <v>0</v>
      </c>
      <c r="H256" s="42">
        <v>0</v>
      </c>
      <c r="I256" s="68"/>
      <c r="J256" s="68"/>
      <c r="K256" s="68"/>
      <c r="L256" s="31"/>
    </row>
    <row r="257" spans="1:12" ht="51" customHeight="1">
      <c r="A257" s="68">
        <v>4</v>
      </c>
      <c r="B257" s="52" t="s">
        <v>69</v>
      </c>
      <c r="C257" s="41" t="s">
        <v>51</v>
      </c>
      <c r="D257" s="145">
        <v>2014</v>
      </c>
      <c r="E257" s="161"/>
      <c r="F257" s="42">
        <v>5199</v>
      </c>
      <c r="G257" s="42">
        <v>2079.6</v>
      </c>
      <c r="H257" s="42">
        <v>2079.6</v>
      </c>
      <c r="I257" s="68" t="s">
        <v>26</v>
      </c>
      <c r="J257" s="68" t="s">
        <v>26</v>
      </c>
      <c r="K257" s="68" t="s">
        <v>26</v>
      </c>
      <c r="L257" s="31" t="s">
        <v>322</v>
      </c>
    </row>
    <row r="258" spans="1:12" ht="15">
      <c r="A258" s="68"/>
      <c r="B258" s="146"/>
      <c r="C258" s="147"/>
      <c r="D258" s="145"/>
      <c r="E258" s="161"/>
      <c r="F258" s="42">
        <v>5199</v>
      </c>
      <c r="G258" s="42">
        <f>G257</f>
        <v>2079.6</v>
      </c>
      <c r="H258" s="42">
        <f>H257</f>
        <v>2079.6</v>
      </c>
      <c r="I258" s="68"/>
      <c r="J258" s="68"/>
      <c r="K258" s="68"/>
      <c r="L258" s="31"/>
    </row>
    <row r="259" spans="1:12" ht="12.75" customHeight="1">
      <c r="A259" s="68"/>
      <c r="B259" s="146"/>
      <c r="C259" s="147"/>
      <c r="D259" s="145"/>
      <c r="E259" s="161"/>
      <c r="F259" s="42">
        <v>0</v>
      </c>
      <c r="G259" s="42">
        <v>0</v>
      </c>
      <c r="H259" s="42">
        <v>0</v>
      </c>
      <c r="I259" s="68"/>
      <c r="J259" s="68"/>
      <c r="K259" s="68"/>
      <c r="L259" s="31"/>
    </row>
    <row r="260" spans="1:12" ht="15">
      <c r="A260" s="68"/>
      <c r="B260" s="85"/>
      <c r="C260" s="147"/>
      <c r="D260" s="145"/>
      <c r="E260" s="161"/>
      <c r="F260" s="42">
        <v>0</v>
      </c>
      <c r="G260" s="42">
        <v>0</v>
      </c>
      <c r="H260" s="42">
        <v>0</v>
      </c>
      <c r="I260" s="68"/>
      <c r="J260" s="68"/>
      <c r="K260" s="68"/>
      <c r="L260" s="31"/>
    </row>
    <row r="261" spans="1:12" ht="51">
      <c r="A261" s="68">
        <v>5</v>
      </c>
      <c r="B261" s="52" t="s">
        <v>70</v>
      </c>
      <c r="C261" s="41" t="s">
        <v>51</v>
      </c>
      <c r="D261" s="145">
        <v>2014</v>
      </c>
      <c r="E261" s="161"/>
      <c r="F261" s="42">
        <v>5500</v>
      </c>
      <c r="G261" s="42">
        <v>1650</v>
      </c>
      <c r="H261" s="42">
        <v>1650</v>
      </c>
      <c r="I261" s="68" t="s">
        <v>26</v>
      </c>
      <c r="J261" s="68" t="s">
        <v>26</v>
      </c>
      <c r="K261" s="68" t="s">
        <v>26</v>
      </c>
      <c r="L261" s="31" t="s">
        <v>52</v>
      </c>
    </row>
    <row r="262" spans="1:12" ht="15">
      <c r="A262" s="68"/>
      <c r="B262" s="146"/>
      <c r="C262" s="147"/>
      <c r="D262" s="145"/>
      <c r="E262" s="161"/>
      <c r="F262" s="42">
        <v>5500</v>
      </c>
      <c r="G262" s="42">
        <f>G261</f>
        <v>1650</v>
      </c>
      <c r="H262" s="42">
        <f>H261</f>
        <v>1650</v>
      </c>
      <c r="I262" s="68"/>
      <c r="J262" s="68"/>
      <c r="K262" s="68"/>
      <c r="L262" s="31"/>
    </row>
    <row r="263" spans="1:12" ht="12.75" customHeight="1">
      <c r="A263" s="68"/>
      <c r="B263" s="146"/>
      <c r="C263" s="147"/>
      <c r="D263" s="145"/>
      <c r="E263" s="161"/>
      <c r="F263" s="42">
        <v>0</v>
      </c>
      <c r="G263" s="42">
        <v>0</v>
      </c>
      <c r="H263" s="42">
        <v>0</v>
      </c>
      <c r="I263" s="68"/>
      <c r="J263" s="68"/>
      <c r="K263" s="68"/>
      <c r="L263" s="31"/>
    </row>
    <row r="264" spans="1:12" ht="15">
      <c r="A264" s="68"/>
      <c r="B264" s="85"/>
      <c r="C264" s="147"/>
      <c r="D264" s="145"/>
      <c r="E264" s="161"/>
      <c r="F264" s="42">
        <v>0</v>
      </c>
      <c r="G264" s="42">
        <v>0</v>
      </c>
      <c r="H264" s="42">
        <v>0</v>
      </c>
      <c r="I264" s="68"/>
      <c r="J264" s="68"/>
      <c r="K264" s="68"/>
      <c r="L264" s="31"/>
    </row>
    <row r="265" spans="1:12" ht="89.25">
      <c r="A265" s="68">
        <v>6</v>
      </c>
      <c r="B265" s="52" t="s">
        <v>71</v>
      </c>
      <c r="C265" s="41" t="s">
        <v>51</v>
      </c>
      <c r="D265" s="145">
        <v>2014</v>
      </c>
      <c r="E265" s="161"/>
      <c r="F265" s="42">
        <v>4254.2</v>
      </c>
      <c r="G265" s="42">
        <v>850.84</v>
      </c>
      <c r="H265" s="42">
        <v>850.84</v>
      </c>
      <c r="I265" s="68" t="s">
        <v>26</v>
      </c>
      <c r="J265" s="68" t="s">
        <v>26</v>
      </c>
      <c r="K265" s="68" t="s">
        <v>26</v>
      </c>
      <c r="L265" s="31" t="s">
        <v>52</v>
      </c>
    </row>
    <row r="266" spans="1:12" ht="15">
      <c r="A266" s="68"/>
      <c r="B266" s="146"/>
      <c r="C266" s="147"/>
      <c r="D266" s="145"/>
      <c r="E266" s="161"/>
      <c r="F266" s="42">
        <v>4254.2</v>
      </c>
      <c r="G266" s="42">
        <f>G265</f>
        <v>850.84</v>
      </c>
      <c r="H266" s="42">
        <f>H265</f>
        <v>850.84</v>
      </c>
      <c r="I266" s="68"/>
      <c r="J266" s="68"/>
      <c r="K266" s="68"/>
      <c r="L266" s="31"/>
    </row>
    <row r="267" spans="1:12" ht="12.75" customHeight="1">
      <c r="A267" s="68"/>
      <c r="B267" s="146"/>
      <c r="C267" s="147"/>
      <c r="D267" s="145"/>
      <c r="E267" s="161"/>
      <c r="F267" s="42">
        <v>0</v>
      </c>
      <c r="G267" s="42">
        <v>0</v>
      </c>
      <c r="H267" s="42">
        <v>0</v>
      </c>
      <c r="I267" s="68"/>
      <c r="J267" s="68"/>
      <c r="K267" s="68"/>
      <c r="L267" s="31"/>
    </row>
    <row r="268" spans="1:12" ht="15">
      <c r="A268" s="68"/>
      <c r="B268" s="85"/>
      <c r="C268" s="147"/>
      <c r="D268" s="145"/>
      <c r="E268" s="161"/>
      <c r="F268" s="42">
        <v>0</v>
      </c>
      <c r="G268" s="42">
        <v>0</v>
      </c>
      <c r="H268" s="42">
        <v>0</v>
      </c>
      <c r="I268" s="68"/>
      <c r="J268" s="68"/>
      <c r="K268" s="68"/>
      <c r="L268" s="31"/>
    </row>
    <row r="269" spans="1:12" ht="102" customHeight="1">
      <c r="A269" s="68">
        <v>7</v>
      </c>
      <c r="B269" s="52" t="s">
        <v>72</v>
      </c>
      <c r="C269" s="41" t="s">
        <v>51</v>
      </c>
      <c r="D269" s="145">
        <v>2014</v>
      </c>
      <c r="E269" s="161"/>
      <c r="F269" s="42">
        <v>4254.2</v>
      </c>
      <c r="G269" s="42">
        <v>850.84</v>
      </c>
      <c r="H269" s="42">
        <v>850.84</v>
      </c>
      <c r="I269" s="68" t="s">
        <v>26</v>
      </c>
      <c r="J269" s="68" t="s">
        <v>26</v>
      </c>
      <c r="K269" s="68" t="s">
        <v>26</v>
      </c>
      <c r="L269" s="31" t="s">
        <v>52</v>
      </c>
    </row>
    <row r="270" spans="1:12" ht="15">
      <c r="A270" s="68"/>
      <c r="B270" s="146"/>
      <c r="C270" s="147"/>
      <c r="D270" s="145"/>
      <c r="E270" s="161"/>
      <c r="F270" s="42">
        <v>4254.2</v>
      </c>
      <c r="G270" s="42">
        <f>G269</f>
        <v>850.84</v>
      </c>
      <c r="H270" s="42">
        <f>H269</f>
        <v>850.84</v>
      </c>
      <c r="I270" s="68"/>
      <c r="J270" s="68"/>
      <c r="K270" s="68"/>
      <c r="L270" s="31"/>
    </row>
    <row r="271" spans="1:12" ht="12.75" customHeight="1">
      <c r="A271" s="68"/>
      <c r="B271" s="146"/>
      <c r="C271" s="147"/>
      <c r="D271" s="145"/>
      <c r="E271" s="161"/>
      <c r="F271" s="42">
        <v>0</v>
      </c>
      <c r="G271" s="42">
        <v>0</v>
      </c>
      <c r="H271" s="42">
        <v>0</v>
      </c>
      <c r="I271" s="68"/>
      <c r="J271" s="68"/>
      <c r="K271" s="68"/>
      <c r="L271" s="31"/>
    </row>
    <row r="272" spans="1:12" ht="15">
      <c r="A272" s="68"/>
      <c r="B272" s="85"/>
      <c r="C272" s="147"/>
      <c r="D272" s="145"/>
      <c r="E272" s="161"/>
      <c r="F272" s="42">
        <v>0</v>
      </c>
      <c r="G272" s="42">
        <v>0</v>
      </c>
      <c r="H272" s="42">
        <v>0</v>
      </c>
      <c r="I272" s="68"/>
      <c r="J272" s="68"/>
      <c r="K272" s="68"/>
      <c r="L272" s="31"/>
    </row>
    <row r="273" spans="1:12" ht="102">
      <c r="A273" s="68">
        <v>8</v>
      </c>
      <c r="B273" s="52" t="s">
        <v>73</v>
      </c>
      <c r="C273" s="41" t="s">
        <v>51</v>
      </c>
      <c r="D273" s="145">
        <v>2014</v>
      </c>
      <c r="E273" s="161"/>
      <c r="F273" s="42">
        <v>6550</v>
      </c>
      <c r="G273" s="42">
        <v>1965</v>
      </c>
      <c r="H273" s="42">
        <v>1965</v>
      </c>
      <c r="I273" s="68" t="s">
        <v>26</v>
      </c>
      <c r="J273" s="68" t="s">
        <v>26</v>
      </c>
      <c r="K273" s="68" t="s">
        <v>26</v>
      </c>
      <c r="L273" s="31" t="s">
        <v>52</v>
      </c>
    </row>
    <row r="274" spans="1:12" ht="90" customHeight="1">
      <c r="A274" s="68"/>
      <c r="B274" s="146"/>
      <c r="C274" s="147"/>
      <c r="D274" s="145"/>
      <c r="E274" s="161"/>
      <c r="F274" s="42">
        <v>6550</v>
      </c>
      <c r="G274" s="42">
        <f>G273</f>
        <v>1965</v>
      </c>
      <c r="H274" s="42">
        <f>H273</f>
        <v>1965</v>
      </c>
      <c r="I274" s="68"/>
      <c r="J274" s="68"/>
      <c r="K274" s="68"/>
      <c r="L274" s="31"/>
    </row>
    <row r="275" spans="1:12" ht="12.75" customHeight="1">
      <c r="A275" s="68"/>
      <c r="B275" s="146"/>
      <c r="C275" s="147"/>
      <c r="D275" s="145"/>
      <c r="E275" s="161"/>
      <c r="F275" s="42">
        <v>0</v>
      </c>
      <c r="G275" s="42">
        <v>0</v>
      </c>
      <c r="H275" s="42">
        <v>0</v>
      </c>
      <c r="I275" s="68"/>
      <c r="J275" s="68"/>
      <c r="K275" s="68"/>
      <c r="L275" s="31"/>
    </row>
    <row r="276" spans="1:12" ht="15">
      <c r="A276" s="68"/>
      <c r="B276" s="85"/>
      <c r="C276" s="147"/>
      <c r="D276" s="145"/>
      <c r="E276" s="161"/>
      <c r="F276" s="42">
        <v>0</v>
      </c>
      <c r="G276" s="42">
        <v>0</v>
      </c>
      <c r="H276" s="42">
        <v>0</v>
      </c>
      <c r="I276" s="68"/>
      <c r="J276" s="68"/>
      <c r="K276" s="68"/>
      <c r="L276" s="31"/>
    </row>
    <row r="277" spans="1:12" ht="51" customHeight="1">
      <c r="A277" s="68">
        <v>9</v>
      </c>
      <c r="B277" s="52" t="s">
        <v>74</v>
      </c>
      <c r="C277" s="41" t="s">
        <v>51</v>
      </c>
      <c r="D277" s="145">
        <v>2014</v>
      </c>
      <c r="E277" s="161"/>
      <c r="F277" s="42">
        <v>11950</v>
      </c>
      <c r="G277" s="42">
        <v>1792.5</v>
      </c>
      <c r="H277" s="42">
        <v>1792.5</v>
      </c>
      <c r="I277" s="68" t="s">
        <v>26</v>
      </c>
      <c r="J277" s="68" t="s">
        <v>26</v>
      </c>
      <c r="K277" s="68" t="s">
        <v>26</v>
      </c>
      <c r="L277" s="31" t="s">
        <v>52</v>
      </c>
    </row>
    <row r="278" spans="1:12" ht="15">
      <c r="A278" s="68"/>
      <c r="B278" s="146"/>
      <c r="C278" s="147"/>
      <c r="D278" s="145"/>
      <c r="E278" s="161"/>
      <c r="F278" s="42">
        <v>11950</v>
      </c>
      <c r="G278" s="42">
        <f>G277</f>
        <v>1792.5</v>
      </c>
      <c r="H278" s="42">
        <f>H277</f>
        <v>1792.5</v>
      </c>
      <c r="I278" s="68"/>
      <c r="J278" s="68"/>
      <c r="K278" s="68"/>
      <c r="L278" s="31"/>
    </row>
    <row r="279" spans="1:12" ht="12.75" customHeight="1">
      <c r="A279" s="68"/>
      <c r="B279" s="146"/>
      <c r="C279" s="147"/>
      <c r="D279" s="145"/>
      <c r="E279" s="161"/>
      <c r="F279" s="42">
        <v>0</v>
      </c>
      <c r="G279" s="42">
        <v>0</v>
      </c>
      <c r="H279" s="42">
        <v>0</v>
      </c>
      <c r="I279" s="68"/>
      <c r="J279" s="68"/>
      <c r="K279" s="68"/>
      <c r="L279" s="31"/>
    </row>
    <row r="280" spans="1:12" ht="63.75" customHeight="1">
      <c r="A280" s="68"/>
      <c r="B280" s="85"/>
      <c r="C280" s="147"/>
      <c r="D280" s="145"/>
      <c r="E280" s="161"/>
      <c r="F280" s="42">
        <v>0</v>
      </c>
      <c r="G280" s="42">
        <v>0</v>
      </c>
      <c r="H280" s="42">
        <v>0</v>
      </c>
      <c r="I280" s="68"/>
      <c r="J280" s="68"/>
      <c r="K280" s="68"/>
      <c r="L280" s="31"/>
    </row>
    <row r="281" spans="1:12" ht="76.5">
      <c r="A281" s="68">
        <v>10</v>
      </c>
      <c r="B281" s="52" t="s">
        <v>75</v>
      </c>
      <c r="C281" s="41" t="s">
        <v>51</v>
      </c>
      <c r="D281" s="145">
        <v>2014</v>
      </c>
      <c r="E281" s="161"/>
      <c r="F281" s="42">
        <v>10940</v>
      </c>
      <c r="G281" s="42">
        <v>1641</v>
      </c>
      <c r="H281" s="42">
        <v>1641</v>
      </c>
      <c r="I281" s="68" t="s">
        <v>26</v>
      </c>
      <c r="J281" s="68" t="s">
        <v>26</v>
      </c>
      <c r="K281" s="68" t="s">
        <v>26</v>
      </c>
      <c r="L281" s="31" t="s">
        <v>52</v>
      </c>
    </row>
    <row r="282" spans="1:12" ht="15">
      <c r="A282" s="68"/>
      <c r="B282" s="86"/>
      <c r="C282" s="147"/>
      <c r="D282" s="145"/>
      <c r="E282" s="161"/>
      <c r="F282" s="42">
        <v>10940</v>
      </c>
      <c r="G282" s="42">
        <f>G281</f>
        <v>1641</v>
      </c>
      <c r="H282" s="42">
        <f>H281</f>
        <v>1641</v>
      </c>
      <c r="I282" s="68"/>
      <c r="J282" s="68"/>
      <c r="K282" s="68"/>
      <c r="L282" s="31"/>
    </row>
    <row r="283" spans="1:12" ht="12.75" customHeight="1">
      <c r="A283" s="68"/>
      <c r="B283" s="86"/>
      <c r="C283" s="147"/>
      <c r="D283" s="145"/>
      <c r="E283" s="161"/>
      <c r="F283" s="42">
        <v>0</v>
      </c>
      <c r="G283" s="42">
        <v>0</v>
      </c>
      <c r="H283" s="42">
        <v>0</v>
      </c>
      <c r="I283" s="68"/>
      <c r="J283" s="68"/>
      <c r="K283" s="68"/>
      <c r="L283" s="31"/>
    </row>
    <row r="284" spans="1:12" ht="15">
      <c r="A284" s="68"/>
      <c r="B284" s="2"/>
      <c r="C284" s="147"/>
      <c r="D284" s="145"/>
      <c r="E284" s="161"/>
      <c r="F284" s="42">
        <v>0</v>
      </c>
      <c r="G284" s="42">
        <v>0</v>
      </c>
      <c r="H284" s="42">
        <v>0</v>
      </c>
      <c r="I284" s="68"/>
      <c r="J284" s="68"/>
      <c r="K284" s="68"/>
      <c r="L284" s="31"/>
    </row>
    <row r="285" spans="1:12" ht="51" customHeight="1">
      <c r="A285" s="68">
        <v>11</v>
      </c>
      <c r="B285" s="52" t="s">
        <v>76</v>
      </c>
      <c r="C285" s="41" t="s">
        <v>51</v>
      </c>
      <c r="D285" s="145">
        <v>2014</v>
      </c>
      <c r="E285" s="161"/>
      <c r="F285" s="42">
        <v>20254</v>
      </c>
      <c r="G285" s="42">
        <v>8101.6</v>
      </c>
      <c r="H285" s="42">
        <v>8101.6</v>
      </c>
      <c r="I285" s="68" t="s">
        <v>26</v>
      </c>
      <c r="J285" s="68" t="s">
        <v>26</v>
      </c>
      <c r="K285" s="68" t="s">
        <v>26</v>
      </c>
      <c r="L285" s="31" t="s">
        <v>52</v>
      </c>
    </row>
    <row r="286" spans="1:12" ht="15">
      <c r="A286" s="68"/>
      <c r="B286" s="86"/>
      <c r="C286" s="147"/>
      <c r="D286" s="145"/>
      <c r="E286" s="161"/>
      <c r="F286" s="42">
        <v>20254</v>
      </c>
      <c r="G286" s="42">
        <f>G285</f>
        <v>8101.6</v>
      </c>
      <c r="H286" s="42">
        <f>H285</f>
        <v>8101.6</v>
      </c>
      <c r="I286" s="68"/>
      <c r="J286" s="68"/>
      <c r="K286" s="68"/>
      <c r="L286" s="31"/>
    </row>
    <row r="287" spans="1:12" ht="12.75" customHeight="1">
      <c r="A287" s="68"/>
      <c r="B287" s="86"/>
      <c r="C287" s="147"/>
      <c r="D287" s="145"/>
      <c r="E287" s="161"/>
      <c r="F287" s="42">
        <v>0</v>
      </c>
      <c r="G287" s="42">
        <v>0</v>
      </c>
      <c r="H287" s="42">
        <v>0</v>
      </c>
      <c r="I287" s="68"/>
      <c r="J287" s="68"/>
      <c r="K287" s="68"/>
      <c r="L287" s="31"/>
    </row>
    <row r="288" spans="1:12" ht="15">
      <c r="A288" s="68"/>
      <c r="B288" s="2"/>
      <c r="C288" s="147"/>
      <c r="D288" s="145"/>
      <c r="E288" s="161"/>
      <c r="F288" s="42">
        <v>0</v>
      </c>
      <c r="G288" s="42">
        <v>0</v>
      </c>
      <c r="H288" s="42">
        <v>0</v>
      </c>
      <c r="I288" s="68"/>
      <c r="J288" s="68"/>
      <c r="K288" s="68"/>
      <c r="L288" s="31"/>
    </row>
    <row r="289" spans="1:12" ht="102" customHeight="1">
      <c r="A289" s="68">
        <v>12</v>
      </c>
      <c r="B289" s="52" t="s">
        <v>77</v>
      </c>
      <c r="C289" s="41" t="s">
        <v>51</v>
      </c>
      <c r="D289" s="145">
        <v>2014</v>
      </c>
      <c r="E289" s="161"/>
      <c r="F289" s="42">
        <v>11058</v>
      </c>
      <c r="G289" s="42">
        <v>2211.6</v>
      </c>
      <c r="H289" s="42">
        <v>2211.6</v>
      </c>
      <c r="I289" s="68" t="s">
        <v>26</v>
      </c>
      <c r="J289" s="68" t="s">
        <v>26</v>
      </c>
      <c r="K289" s="68" t="s">
        <v>26</v>
      </c>
      <c r="L289" s="31" t="s">
        <v>52</v>
      </c>
    </row>
    <row r="290" spans="1:12" ht="15">
      <c r="A290" s="68"/>
      <c r="B290" s="86"/>
      <c r="C290" s="147"/>
      <c r="D290" s="145"/>
      <c r="E290" s="161"/>
      <c r="F290" s="42">
        <v>11058</v>
      </c>
      <c r="G290" s="42">
        <f>G289</f>
        <v>2211.6</v>
      </c>
      <c r="H290" s="42">
        <f>H289</f>
        <v>2211.6</v>
      </c>
      <c r="I290" s="68"/>
      <c r="J290" s="68"/>
      <c r="K290" s="68"/>
      <c r="L290" s="31"/>
    </row>
    <row r="291" spans="1:12" ht="12.75" customHeight="1">
      <c r="A291" s="68"/>
      <c r="B291" s="86"/>
      <c r="C291" s="147"/>
      <c r="D291" s="145"/>
      <c r="E291" s="161"/>
      <c r="F291" s="42">
        <v>0</v>
      </c>
      <c r="G291" s="42">
        <v>0</v>
      </c>
      <c r="H291" s="42">
        <v>0</v>
      </c>
      <c r="I291" s="68"/>
      <c r="J291" s="68"/>
      <c r="K291" s="68"/>
      <c r="L291" s="31"/>
    </row>
    <row r="292" spans="1:12" ht="15">
      <c r="A292" s="68"/>
      <c r="B292" s="2"/>
      <c r="C292" s="147"/>
      <c r="D292" s="145"/>
      <c r="E292" s="161"/>
      <c r="F292" s="42">
        <v>0</v>
      </c>
      <c r="G292" s="42">
        <v>0</v>
      </c>
      <c r="H292" s="42">
        <v>0</v>
      </c>
      <c r="I292" s="68"/>
      <c r="J292" s="68"/>
      <c r="K292" s="68"/>
      <c r="L292" s="31"/>
    </row>
    <row r="293" spans="1:12" ht="63.75">
      <c r="A293" s="68">
        <v>13</v>
      </c>
      <c r="B293" s="52" t="s">
        <v>78</v>
      </c>
      <c r="C293" s="41" t="s">
        <v>51</v>
      </c>
      <c r="D293" s="145">
        <v>2014</v>
      </c>
      <c r="E293" s="161"/>
      <c r="F293" s="42">
        <v>7900</v>
      </c>
      <c r="G293" s="42">
        <v>1580</v>
      </c>
      <c r="H293" s="42">
        <v>1580</v>
      </c>
      <c r="I293" s="68" t="s">
        <v>26</v>
      </c>
      <c r="J293" s="68" t="s">
        <v>26</v>
      </c>
      <c r="K293" s="68" t="s">
        <v>26</v>
      </c>
      <c r="L293" s="31" t="s">
        <v>323</v>
      </c>
    </row>
    <row r="294" spans="1:12" ht="15">
      <c r="A294" s="68"/>
      <c r="B294" s="86"/>
      <c r="C294" s="147"/>
      <c r="D294" s="145"/>
      <c r="E294" s="161"/>
      <c r="F294" s="42">
        <v>7900</v>
      </c>
      <c r="G294" s="42">
        <f>G293</f>
        <v>1580</v>
      </c>
      <c r="H294" s="42">
        <f>H293</f>
        <v>1580</v>
      </c>
      <c r="I294" s="68"/>
      <c r="J294" s="68"/>
      <c r="K294" s="68"/>
      <c r="L294" s="31"/>
    </row>
    <row r="295" spans="1:12" ht="51.75" customHeight="1">
      <c r="A295" s="68"/>
      <c r="B295" s="86"/>
      <c r="C295" s="147"/>
      <c r="D295" s="145"/>
      <c r="E295" s="161"/>
      <c r="F295" s="42">
        <v>0</v>
      </c>
      <c r="G295" s="42">
        <v>0</v>
      </c>
      <c r="H295" s="42">
        <v>0</v>
      </c>
      <c r="I295" s="68"/>
      <c r="J295" s="68"/>
      <c r="K295" s="68"/>
      <c r="L295" s="31"/>
    </row>
    <row r="296" spans="1:12" ht="15">
      <c r="A296" s="68"/>
      <c r="B296" s="2"/>
      <c r="C296" s="147"/>
      <c r="D296" s="145"/>
      <c r="E296" s="161"/>
      <c r="F296" s="42">
        <v>0</v>
      </c>
      <c r="G296" s="42">
        <v>0</v>
      </c>
      <c r="H296" s="42">
        <v>0</v>
      </c>
      <c r="I296" s="68"/>
      <c r="J296" s="68"/>
      <c r="K296" s="68"/>
      <c r="L296" s="31"/>
    </row>
    <row r="297" spans="1:12" ht="51">
      <c r="A297" s="68">
        <v>14</v>
      </c>
      <c r="B297" s="52" t="s">
        <v>79</v>
      </c>
      <c r="C297" s="41" t="s">
        <v>51</v>
      </c>
      <c r="D297" s="145">
        <v>2014</v>
      </c>
      <c r="E297" s="161"/>
      <c r="F297" s="42">
        <v>6200</v>
      </c>
      <c r="G297" s="42">
        <v>1860</v>
      </c>
      <c r="H297" s="42">
        <v>1860</v>
      </c>
      <c r="I297" s="68" t="s">
        <v>26</v>
      </c>
      <c r="J297" s="68" t="s">
        <v>26</v>
      </c>
      <c r="K297" s="68" t="s">
        <v>26</v>
      </c>
      <c r="L297" s="31" t="s">
        <v>52</v>
      </c>
    </row>
    <row r="298" spans="1:12" ht="15">
      <c r="A298" s="68"/>
      <c r="B298" s="86"/>
      <c r="C298" s="147"/>
      <c r="D298" s="145"/>
      <c r="E298" s="161"/>
      <c r="F298" s="42">
        <v>6200</v>
      </c>
      <c r="G298" s="42">
        <f>G297</f>
        <v>1860</v>
      </c>
      <c r="H298" s="42">
        <f>H297</f>
        <v>1860</v>
      </c>
      <c r="I298" s="68"/>
      <c r="J298" s="68"/>
      <c r="K298" s="68"/>
      <c r="L298" s="31"/>
    </row>
    <row r="299" spans="1:12" ht="12.75" customHeight="1">
      <c r="A299" s="68"/>
      <c r="B299" s="86"/>
      <c r="C299" s="147"/>
      <c r="D299" s="145"/>
      <c r="E299" s="161"/>
      <c r="F299" s="42">
        <v>0</v>
      </c>
      <c r="G299" s="42">
        <v>0</v>
      </c>
      <c r="H299" s="42">
        <v>0</v>
      </c>
      <c r="I299" s="68"/>
      <c r="J299" s="68"/>
      <c r="K299" s="68"/>
      <c r="L299" s="31"/>
    </row>
    <row r="300" spans="1:12" ht="15">
      <c r="A300" s="68"/>
      <c r="B300" s="2"/>
      <c r="C300" s="147"/>
      <c r="D300" s="145"/>
      <c r="E300" s="161"/>
      <c r="F300" s="42">
        <v>0</v>
      </c>
      <c r="G300" s="42">
        <v>0</v>
      </c>
      <c r="H300" s="42">
        <v>0</v>
      </c>
      <c r="I300" s="68"/>
      <c r="J300" s="68"/>
      <c r="K300" s="68"/>
      <c r="L300" s="31"/>
    </row>
    <row r="301" spans="1:12" ht="76.5">
      <c r="A301" s="68">
        <v>15</v>
      </c>
      <c r="B301" s="52" t="s">
        <v>80</v>
      </c>
      <c r="C301" s="41" t="s">
        <v>51</v>
      </c>
      <c r="D301" s="145">
        <v>2014</v>
      </c>
      <c r="E301" s="161"/>
      <c r="F301" s="42">
        <v>4797.5</v>
      </c>
      <c r="G301" s="42">
        <v>1199.375</v>
      </c>
      <c r="H301" s="42">
        <v>1199.375</v>
      </c>
      <c r="I301" s="68" t="s">
        <v>26</v>
      </c>
      <c r="J301" s="68" t="s">
        <v>26</v>
      </c>
      <c r="K301" s="68" t="s">
        <v>26</v>
      </c>
      <c r="L301" s="31" t="s">
        <v>52</v>
      </c>
    </row>
    <row r="302" spans="1:12" ht="15">
      <c r="A302" s="68"/>
      <c r="B302" s="86"/>
      <c r="C302" s="147"/>
      <c r="D302" s="145"/>
      <c r="E302" s="161"/>
      <c r="F302" s="42">
        <v>4797.5</v>
      </c>
      <c r="G302" s="42">
        <f>G301</f>
        <v>1199.375</v>
      </c>
      <c r="H302" s="42">
        <f>H301</f>
        <v>1199.375</v>
      </c>
      <c r="I302" s="68"/>
      <c r="J302" s="68"/>
      <c r="K302" s="68"/>
      <c r="L302" s="31"/>
    </row>
    <row r="303" spans="1:12" ht="12.75" customHeight="1">
      <c r="A303" s="68"/>
      <c r="B303" s="86"/>
      <c r="C303" s="147"/>
      <c r="D303" s="145"/>
      <c r="E303" s="161"/>
      <c r="F303" s="42">
        <v>0</v>
      </c>
      <c r="G303" s="42">
        <v>0</v>
      </c>
      <c r="H303" s="42">
        <v>0</v>
      </c>
      <c r="I303" s="68"/>
      <c r="J303" s="68"/>
      <c r="K303" s="68"/>
      <c r="L303" s="31"/>
    </row>
    <row r="304" spans="1:12" ht="15">
      <c r="A304" s="68"/>
      <c r="B304" s="2"/>
      <c r="C304" s="147"/>
      <c r="D304" s="145"/>
      <c r="E304" s="161"/>
      <c r="F304" s="42">
        <v>0</v>
      </c>
      <c r="G304" s="42">
        <v>0</v>
      </c>
      <c r="H304" s="42">
        <v>0</v>
      </c>
      <c r="I304" s="68"/>
      <c r="J304" s="68"/>
      <c r="K304" s="68"/>
      <c r="L304" s="31"/>
    </row>
    <row r="305" spans="1:12" ht="63.75" customHeight="1">
      <c r="A305" s="68">
        <v>16</v>
      </c>
      <c r="B305" s="52" t="s">
        <v>119</v>
      </c>
      <c r="C305" s="41" t="s">
        <v>51</v>
      </c>
      <c r="D305" s="145">
        <v>2014</v>
      </c>
      <c r="E305" s="161"/>
      <c r="F305" s="42">
        <v>7820</v>
      </c>
      <c r="G305" s="42">
        <v>1564</v>
      </c>
      <c r="H305" s="42">
        <v>1564</v>
      </c>
      <c r="I305" s="68" t="s">
        <v>26</v>
      </c>
      <c r="J305" s="68" t="s">
        <v>26</v>
      </c>
      <c r="K305" s="68" t="s">
        <v>26</v>
      </c>
      <c r="L305" s="31" t="s">
        <v>52</v>
      </c>
    </row>
    <row r="306" spans="1:12" ht="15">
      <c r="A306" s="68"/>
      <c r="B306" s="86"/>
      <c r="C306" s="147"/>
      <c r="D306" s="145"/>
      <c r="E306" s="161"/>
      <c r="F306" s="42">
        <v>7820</v>
      </c>
      <c r="G306" s="42">
        <f>G305</f>
        <v>1564</v>
      </c>
      <c r="H306" s="42">
        <f>H305</f>
        <v>1564</v>
      </c>
      <c r="I306" s="68"/>
      <c r="J306" s="68"/>
      <c r="K306" s="68"/>
      <c r="L306" s="31"/>
    </row>
    <row r="307" spans="1:12" ht="12.75" customHeight="1">
      <c r="A307" s="68"/>
      <c r="B307" s="86"/>
      <c r="C307" s="147"/>
      <c r="D307" s="145"/>
      <c r="E307" s="161"/>
      <c r="F307" s="42">
        <v>0</v>
      </c>
      <c r="G307" s="42">
        <v>0</v>
      </c>
      <c r="H307" s="42">
        <v>0</v>
      </c>
      <c r="I307" s="68"/>
      <c r="J307" s="68"/>
      <c r="K307" s="68"/>
      <c r="L307" s="31"/>
    </row>
    <row r="308" spans="1:12" ht="15">
      <c r="A308" s="68"/>
      <c r="B308" s="2"/>
      <c r="C308" s="147"/>
      <c r="D308" s="145"/>
      <c r="E308" s="161"/>
      <c r="F308" s="42">
        <v>0</v>
      </c>
      <c r="G308" s="42">
        <v>0</v>
      </c>
      <c r="H308" s="42">
        <v>0</v>
      </c>
      <c r="I308" s="68"/>
      <c r="J308" s="68"/>
      <c r="K308" s="68"/>
      <c r="L308" s="31"/>
    </row>
    <row r="309" spans="1:12" ht="63.75">
      <c r="A309" s="68">
        <v>17</v>
      </c>
      <c r="B309" s="52" t="s">
        <v>120</v>
      </c>
      <c r="C309" s="41" t="s">
        <v>51</v>
      </c>
      <c r="D309" s="145">
        <v>2014</v>
      </c>
      <c r="E309" s="161"/>
      <c r="F309" s="42">
        <v>7900</v>
      </c>
      <c r="G309" s="42">
        <v>3160</v>
      </c>
      <c r="H309" s="42">
        <v>3160</v>
      </c>
      <c r="I309" s="68" t="s">
        <v>26</v>
      </c>
      <c r="J309" s="68" t="s">
        <v>26</v>
      </c>
      <c r="K309" s="68" t="s">
        <v>26</v>
      </c>
      <c r="L309" s="31" t="s">
        <v>52</v>
      </c>
    </row>
    <row r="310" spans="1:12" ht="15">
      <c r="A310" s="68"/>
      <c r="B310" s="86"/>
      <c r="C310" s="147"/>
      <c r="D310" s="145"/>
      <c r="E310" s="161"/>
      <c r="F310" s="42">
        <v>7900</v>
      </c>
      <c r="G310" s="42">
        <f>G309</f>
        <v>3160</v>
      </c>
      <c r="H310" s="42">
        <f>H309</f>
        <v>3160</v>
      </c>
      <c r="I310" s="68"/>
      <c r="J310" s="68"/>
      <c r="K310" s="68"/>
      <c r="L310" s="31"/>
    </row>
    <row r="311" spans="1:12" ht="12.75" customHeight="1">
      <c r="A311" s="68"/>
      <c r="B311" s="86"/>
      <c r="C311" s="147"/>
      <c r="D311" s="145"/>
      <c r="E311" s="161"/>
      <c r="F311" s="42">
        <v>0</v>
      </c>
      <c r="G311" s="42">
        <v>0</v>
      </c>
      <c r="H311" s="42">
        <v>0</v>
      </c>
      <c r="I311" s="68"/>
      <c r="J311" s="68"/>
      <c r="K311" s="68"/>
      <c r="L311" s="31"/>
    </row>
    <row r="312" spans="1:12" ht="15">
      <c r="A312" s="68"/>
      <c r="B312" s="2"/>
      <c r="C312" s="147"/>
      <c r="D312" s="145"/>
      <c r="E312" s="161"/>
      <c r="F312" s="42">
        <v>0</v>
      </c>
      <c r="G312" s="42">
        <v>0</v>
      </c>
      <c r="H312" s="42">
        <v>0</v>
      </c>
      <c r="I312" s="68"/>
      <c r="J312" s="68"/>
      <c r="K312" s="68"/>
      <c r="L312" s="31"/>
    </row>
    <row r="313" spans="1:12" ht="63.75">
      <c r="A313" s="68">
        <v>18</v>
      </c>
      <c r="B313" s="52" t="s">
        <v>121</v>
      </c>
      <c r="C313" s="41" t="s">
        <v>51</v>
      </c>
      <c r="D313" s="145">
        <v>2014</v>
      </c>
      <c r="E313" s="161"/>
      <c r="F313" s="42">
        <v>8800</v>
      </c>
      <c r="G313" s="42">
        <v>3520</v>
      </c>
      <c r="H313" s="42">
        <v>3520</v>
      </c>
      <c r="I313" s="68" t="s">
        <v>26</v>
      </c>
      <c r="J313" s="68" t="s">
        <v>26</v>
      </c>
      <c r="K313" s="68" t="s">
        <v>26</v>
      </c>
      <c r="L313" s="31" t="s">
        <v>230</v>
      </c>
    </row>
    <row r="314" spans="1:12" ht="15">
      <c r="A314" s="68"/>
      <c r="B314" s="86"/>
      <c r="C314" s="147"/>
      <c r="D314" s="145"/>
      <c r="E314" s="161"/>
      <c r="F314" s="42">
        <v>8800</v>
      </c>
      <c r="G314" s="42">
        <f>G313</f>
        <v>3520</v>
      </c>
      <c r="H314" s="42">
        <f>H313</f>
        <v>3520</v>
      </c>
      <c r="I314" s="68"/>
      <c r="J314" s="68"/>
      <c r="K314" s="68"/>
      <c r="L314" s="31"/>
    </row>
    <row r="315" spans="1:12" ht="12.75" customHeight="1">
      <c r="A315" s="68"/>
      <c r="B315" s="86"/>
      <c r="C315" s="147"/>
      <c r="D315" s="145"/>
      <c r="E315" s="161"/>
      <c r="F315" s="42">
        <v>0</v>
      </c>
      <c r="G315" s="42">
        <v>0</v>
      </c>
      <c r="H315" s="42">
        <v>0</v>
      </c>
      <c r="I315" s="68"/>
      <c r="J315" s="68"/>
      <c r="K315" s="68"/>
      <c r="L315" s="31"/>
    </row>
    <row r="316" spans="1:12" ht="15">
      <c r="A316" s="68"/>
      <c r="B316" s="2"/>
      <c r="C316" s="147"/>
      <c r="D316" s="145"/>
      <c r="E316" s="161"/>
      <c r="F316" s="42">
        <v>0</v>
      </c>
      <c r="G316" s="42">
        <v>0</v>
      </c>
      <c r="H316" s="42">
        <v>0</v>
      </c>
      <c r="I316" s="68"/>
      <c r="J316" s="68"/>
      <c r="K316" s="68"/>
      <c r="L316" s="31"/>
    </row>
    <row r="317" spans="1:12" ht="102" customHeight="1">
      <c r="A317" s="68">
        <v>19</v>
      </c>
      <c r="B317" s="52" t="s">
        <v>81</v>
      </c>
      <c r="C317" s="41" t="s">
        <v>51</v>
      </c>
      <c r="D317" s="145">
        <v>2014</v>
      </c>
      <c r="E317" s="161"/>
      <c r="F317" s="42">
        <v>5950</v>
      </c>
      <c r="G317" s="42">
        <v>892.5</v>
      </c>
      <c r="H317" s="42">
        <v>892.5</v>
      </c>
      <c r="I317" s="68" t="s">
        <v>26</v>
      </c>
      <c r="J317" s="68" t="s">
        <v>26</v>
      </c>
      <c r="K317" s="68" t="s">
        <v>26</v>
      </c>
      <c r="L317" s="31" t="s">
        <v>52</v>
      </c>
    </row>
    <row r="318" spans="1:12" ht="15">
      <c r="A318" s="68"/>
      <c r="B318" s="86"/>
      <c r="C318" s="147"/>
      <c r="D318" s="145"/>
      <c r="E318" s="161"/>
      <c r="F318" s="42">
        <v>5950</v>
      </c>
      <c r="G318" s="42">
        <f>G317</f>
        <v>892.5</v>
      </c>
      <c r="H318" s="42">
        <f>H317</f>
        <v>892.5</v>
      </c>
      <c r="I318" s="68"/>
      <c r="J318" s="68"/>
      <c r="K318" s="68"/>
      <c r="L318" s="31"/>
    </row>
    <row r="319" spans="1:12" ht="12.75" customHeight="1">
      <c r="A319" s="68"/>
      <c r="B319" s="86"/>
      <c r="C319" s="147"/>
      <c r="D319" s="145"/>
      <c r="E319" s="161"/>
      <c r="F319" s="42">
        <v>0</v>
      </c>
      <c r="G319" s="42">
        <v>0</v>
      </c>
      <c r="H319" s="42">
        <v>0</v>
      </c>
      <c r="I319" s="68"/>
      <c r="J319" s="68"/>
      <c r="K319" s="68"/>
      <c r="L319" s="31"/>
    </row>
    <row r="320" spans="1:12" ht="15">
      <c r="A320" s="68"/>
      <c r="B320" s="2"/>
      <c r="C320" s="147"/>
      <c r="D320" s="145"/>
      <c r="E320" s="161"/>
      <c r="F320" s="42">
        <v>0</v>
      </c>
      <c r="G320" s="42">
        <v>0</v>
      </c>
      <c r="H320" s="42">
        <v>0</v>
      </c>
      <c r="I320" s="68"/>
      <c r="J320" s="68"/>
      <c r="K320" s="68"/>
      <c r="L320" s="31"/>
    </row>
    <row r="321" spans="1:12" ht="89.25">
      <c r="A321" s="68">
        <v>20</v>
      </c>
      <c r="B321" s="52" t="s">
        <v>82</v>
      </c>
      <c r="C321" s="41" t="s">
        <v>51</v>
      </c>
      <c r="D321" s="145">
        <v>2014</v>
      </c>
      <c r="E321" s="161"/>
      <c r="F321" s="42">
        <v>4890</v>
      </c>
      <c r="G321" s="42">
        <v>733.5</v>
      </c>
      <c r="H321" s="42">
        <v>733.5</v>
      </c>
      <c r="I321" s="68" t="s">
        <v>26</v>
      </c>
      <c r="J321" s="68" t="s">
        <v>26</v>
      </c>
      <c r="K321" s="68" t="s">
        <v>26</v>
      </c>
      <c r="L321" s="31" t="s">
        <v>52</v>
      </c>
    </row>
    <row r="322" spans="1:12" ht="15">
      <c r="A322" s="68"/>
      <c r="B322" s="86"/>
      <c r="C322" s="147"/>
      <c r="D322" s="145"/>
      <c r="E322" s="161"/>
      <c r="F322" s="42">
        <v>4890</v>
      </c>
      <c r="G322" s="42">
        <f>G321</f>
        <v>733.5</v>
      </c>
      <c r="H322" s="42">
        <f>H321</f>
        <v>733.5</v>
      </c>
      <c r="I322" s="68"/>
      <c r="J322" s="68"/>
      <c r="K322" s="68"/>
      <c r="L322" s="31"/>
    </row>
    <row r="323" spans="1:12" ht="12.75" customHeight="1">
      <c r="A323" s="68"/>
      <c r="B323" s="86"/>
      <c r="C323" s="147"/>
      <c r="D323" s="145"/>
      <c r="E323" s="161"/>
      <c r="F323" s="42">
        <v>0</v>
      </c>
      <c r="G323" s="42">
        <v>0</v>
      </c>
      <c r="H323" s="42">
        <v>0</v>
      </c>
      <c r="I323" s="68"/>
      <c r="J323" s="68"/>
      <c r="K323" s="68"/>
      <c r="L323" s="31"/>
    </row>
    <row r="324" spans="1:12" ht="15">
      <c r="A324" s="68"/>
      <c r="B324" s="2"/>
      <c r="C324" s="147"/>
      <c r="D324" s="145"/>
      <c r="E324" s="161"/>
      <c r="F324" s="42">
        <v>0</v>
      </c>
      <c r="G324" s="42">
        <v>0</v>
      </c>
      <c r="H324" s="42">
        <v>0</v>
      </c>
      <c r="I324" s="68"/>
      <c r="J324" s="68"/>
      <c r="K324" s="68"/>
      <c r="L324" s="31"/>
    </row>
    <row r="325" spans="1:12" ht="63.75" customHeight="1">
      <c r="A325" s="68">
        <v>21</v>
      </c>
      <c r="B325" s="52" t="s">
        <v>83</v>
      </c>
      <c r="C325" s="41" t="s">
        <v>51</v>
      </c>
      <c r="D325" s="145">
        <v>2014</v>
      </c>
      <c r="E325" s="161"/>
      <c r="F325" s="42">
        <v>6897</v>
      </c>
      <c r="G325" s="42">
        <v>2069.1</v>
      </c>
      <c r="H325" s="42">
        <v>2069.1</v>
      </c>
      <c r="I325" s="68" t="s">
        <v>26</v>
      </c>
      <c r="J325" s="68" t="s">
        <v>26</v>
      </c>
      <c r="K325" s="68" t="s">
        <v>26</v>
      </c>
      <c r="L325" s="31" t="s">
        <v>52</v>
      </c>
    </row>
    <row r="326" spans="1:12" ht="15">
      <c r="A326" s="68"/>
      <c r="B326" s="86"/>
      <c r="C326" s="147"/>
      <c r="D326" s="145"/>
      <c r="E326" s="161"/>
      <c r="F326" s="42">
        <v>6897</v>
      </c>
      <c r="G326" s="42">
        <f>G325</f>
        <v>2069.1</v>
      </c>
      <c r="H326" s="42">
        <f>H325</f>
        <v>2069.1</v>
      </c>
      <c r="I326" s="68"/>
      <c r="J326" s="68"/>
      <c r="K326" s="68"/>
      <c r="L326" s="31"/>
    </row>
    <row r="327" spans="1:12" ht="12.75" customHeight="1">
      <c r="A327" s="68"/>
      <c r="B327" s="86"/>
      <c r="C327" s="147"/>
      <c r="D327" s="145"/>
      <c r="E327" s="161"/>
      <c r="F327" s="42">
        <v>0</v>
      </c>
      <c r="G327" s="42">
        <v>0</v>
      </c>
      <c r="H327" s="42">
        <v>0</v>
      </c>
      <c r="I327" s="68"/>
      <c r="J327" s="68"/>
      <c r="K327" s="68"/>
      <c r="L327" s="31"/>
    </row>
    <row r="328" spans="1:12" ht="34.5" customHeight="1">
      <c r="A328" s="68"/>
      <c r="B328" s="2"/>
      <c r="C328" s="147"/>
      <c r="D328" s="145"/>
      <c r="E328" s="161"/>
      <c r="F328" s="42">
        <v>0</v>
      </c>
      <c r="G328" s="42">
        <v>0</v>
      </c>
      <c r="H328" s="42">
        <v>0</v>
      </c>
      <c r="I328" s="68"/>
      <c r="J328" s="68"/>
      <c r="K328" s="68"/>
      <c r="L328" s="31"/>
    </row>
    <row r="329" spans="1:12" ht="51" customHeight="1">
      <c r="A329" s="68">
        <v>22</v>
      </c>
      <c r="B329" s="52" t="s">
        <v>84</v>
      </c>
      <c r="C329" s="41" t="s">
        <v>51</v>
      </c>
      <c r="D329" s="145">
        <v>2014</v>
      </c>
      <c r="E329" s="161"/>
      <c r="F329" s="42">
        <v>4748.1</v>
      </c>
      <c r="G329" s="42">
        <v>1424.43</v>
      </c>
      <c r="H329" s="42">
        <v>1424.43</v>
      </c>
      <c r="I329" s="68" t="s">
        <v>26</v>
      </c>
      <c r="J329" s="68" t="s">
        <v>26</v>
      </c>
      <c r="K329" s="68" t="s">
        <v>26</v>
      </c>
      <c r="L329" s="31" t="s">
        <v>52</v>
      </c>
    </row>
    <row r="330" spans="1:12" ht="15" customHeight="1">
      <c r="A330" s="68"/>
      <c r="B330" s="86"/>
      <c r="C330" s="147"/>
      <c r="D330" s="145"/>
      <c r="E330" s="161"/>
      <c r="F330" s="42">
        <v>4748.1</v>
      </c>
      <c r="G330" s="42">
        <f>G329</f>
        <v>1424.43</v>
      </c>
      <c r="H330" s="42">
        <f>H329</f>
        <v>1424.43</v>
      </c>
      <c r="I330" s="68"/>
      <c r="J330" s="68"/>
      <c r="K330" s="68"/>
      <c r="L330" s="31"/>
    </row>
    <row r="331" spans="1:12" ht="29.25" customHeight="1">
      <c r="A331" s="68"/>
      <c r="B331" s="86"/>
      <c r="C331" s="147"/>
      <c r="D331" s="145"/>
      <c r="E331" s="161"/>
      <c r="F331" s="42">
        <v>0</v>
      </c>
      <c r="G331" s="42">
        <v>0</v>
      </c>
      <c r="H331" s="42">
        <v>0</v>
      </c>
      <c r="I331" s="68"/>
      <c r="J331" s="68"/>
      <c r="K331" s="68"/>
      <c r="L331" s="31"/>
    </row>
    <row r="332" spans="1:12" ht="29.25" customHeight="1">
      <c r="A332" s="68"/>
      <c r="B332" s="2"/>
      <c r="C332" s="147"/>
      <c r="D332" s="145"/>
      <c r="E332" s="161"/>
      <c r="F332" s="42">
        <v>0</v>
      </c>
      <c r="G332" s="42">
        <v>0</v>
      </c>
      <c r="H332" s="42">
        <v>0</v>
      </c>
      <c r="I332" s="68"/>
      <c r="J332" s="68"/>
      <c r="K332" s="68"/>
      <c r="L332" s="31"/>
    </row>
    <row r="333" spans="1:12" ht="29.25" customHeight="1">
      <c r="A333" s="68">
        <v>23</v>
      </c>
      <c r="B333" s="52" t="s">
        <v>122</v>
      </c>
      <c r="C333" s="41" t="s">
        <v>50</v>
      </c>
      <c r="D333" s="145">
        <v>2014</v>
      </c>
      <c r="E333" s="161"/>
      <c r="F333" s="42">
        <v>3950</v>
      </c>
      <c r="G333" s="42">
        <v>1580</v>
      </c>
      <c r="H333" s="42">
        <v>1580</v>
      </c>
      <c r="I333" s="68" t="s">
        <v>26</v>
      </c>
      <c r="J333" s="68" t="s">
        <v>26</v>
      </c>
      <c r="K333" s="68" t="s">
        <v>26</v>
      </c>
      <c r="L333" s="31" t="s">
        <v>52</v>
      </c>
    </row>
    <row r="334" spans="1:12" ht="29.25" customHeight="1">
      <c r="A334" s="68"/>
      <c r="B334" s="86"/>
      <c r="C334" s="147"/>
      <c r="D334" s="145"/>
      <c r="E334" s="161"/>
      <c r="F334" s="42">
        <v>3950</v>
      </c>
      <c r="G334" s="42">
        <f>G333</f>
        <v>1580</v>
      </c>
      <c r="H334" s="42">
        <f>H333</f>
        <v>1580</v>
      </c>
      <c r="I334" s="68"/>
      <c r="J334" s="68"/>
      <c r="K334" s="68"/>
      <c r="L334" s="31"/>
    </row>
    <row r="335" spans="1:12" ht="12.75" customHeight="1">
      <c r="A335" s="68"/>
      <c r="B335" s="86"/>
      <c r="C335" s="147"/>
      <c r="D335" s="145"/>
      <c r="E335" s="161"/>
      <c r="F335" s="42">
        <v>0</v>
      </c>
      <c r="G335" s="42">
        <v>0</v>
      </c>
      <c r="H335" s="42">
        <v>0</v>
      </c>
      <c r="I335" s="68"/>
      <c r="J335" s="68"/>
      <c r="K335" s="68"/>
      <c r="L335" s="31"/>
    </row>
    <row r="336" spans="1:12" ht="15">
      <c r="A336" s="68"/>
      <c r="B336" s="2"/>
      <c r="C336" s="147"/>
      <c r="D336" s="145"/>
      <c r="E336" s="161"/>
      <c r="F336" s="42">
        <v>0</v>
      </c>
      <c r="G336" s="42">
        <v>0</v>
      </c>
      <c r="H336" s="42">
        <v>0</v>
      </c>
      <c r="I336" s="68"/>
      <c r="J336" s="68"/>
      <c r="K336" s="68"/>
      <c r="L336" s="31"/>
    </row>
    <row r="337" spans="1:12" ht="102">
      <c r="A337" s="68">
        <v>24</v>
      </c>
      <c r="B337" s="149" t="s">
        <v>123</v>
      </c>
      <c r="C337" s="41" t="s">
        <v>51</v>
      </c>
      <c r="D337" s="145">
        <v>2014</v>
      </c>
      <c r="E337" s="161"/>
      <c r="F337" s="42">
        <v>7920</v>
      </c>
      <c r="G337" s="42">
        <v>3168</v>
      </c>
      <c r="H337" s="42">
        <v>3168</v>
      </c>
      <c r="I337" s="68" t="s">
        <v>26</v>
      </c>
      <c r="J337" s="68" t="s">
        <v>26</v>
      </c>
      <c r="K337" s="68" t="s">
        <v>26</v>
      </c>
      <c r="L337" s="31" t="s">
        <v>396</v>
      </c>
    </row>
    <row r="338" spans="1:12" ht="15">
      <c r="A338" s="68"/>
      <c r="B338" s="86"/>
      <c r="C338" s="147"/>
      <c r="D338" s="145"/>
      <c r="E338" s="161"/>
      <c r="F338" s="42">
        <v>7920</v>
      </c>
      <c r="G338" s="42">
        <f>G337</f>
        <v>3168</v>
      </c>
      <c r="H338" s="42">
        <f>H337</f>
        <v>3168</v>
      </c>
      <c r="I338" s="68"/>
      <c r="J338" s="68"/>
      <c r="K338" s="68"/>
      <c r="L338" s="31"/>
    </row>
    <row r="339" spans="1:12" ht="12.75" customHeight="1">
      <c r="A339" s="68"/>
      <c r="B339" s="86"/>
      <c r="C339" s="147"/>
      <c r="D339" s="145"/>
      <c r="E339" s="161"/>
      <c r="F339" s="42">
        <v>0</v>
      </c>
      <c r="G339" s="42">
        <v>0</v>
      </c>
      <c r="H339" s="42">
        <v>0</v>
      </c>
      <c r="I339" s="68"/>
      <c r="J339" s="68"/>
      <c r="K339" s="68"/>
      <c r="L339" s="31"/>
    </row>
    <row r="340" spans="1:12" ht="15">
      <c r="A340" s="68"/>
      <c r="B340" s="2"/>
      <c r="C340" s="147"/>
      <c r="D340" s="145"/>
      <c r="E340" s="161"/>
      <c r="F340" s="42">
        <v>0</v>
      </c>
      <c r="G340" s="42">
        <v>0</v>
      </c>
      <c r="H340" s="42">
        <v>0</v>
      </c>
      <c r="I340" s="68"/>
      <c r="J340" s="68"/>
      <c r="K340" s="68"/>
      <c r="L340" s="31"/>
    </row>
    <row r="341" spans="1:12" ht="76.5">
      <c r="A341" s="68">
        <v>25</v>
      </c>
      <c r="B341" s="52" t="s">
        <v>85</v>
      </c>
      <c r="C341" s="41" t="s">
        <v>51</v>
      </c>
      <c r="D341" s="145">
        <v>2014</v>
      </c>
      <c r="E341" s="161"/>
      <c r="F341" s="42">
        <v>8000</v>
      </c>
      <c r="G341" s="42">
        <v>800</v>
      </c>
      <c r="H341" s="42">
        <v>800</v>
      </c>
      <c r="I341" s="68" t="s">
        <v>26</v>
      </c>
      <c r="J341" s="68" t="s">
        <v>26</v>
      </c>
      <c r="K341" s="68" t="s">
        <v>26</v>
      </c>
      <c r="L341" s="31" t="s">
        <v>52</v>
      </c>
    </row>
    <row r="342" spans="1:12" ht="15">
      <c r="A342" s="68"/>
      <c r="B342" s="86"/>
      <c r="C342" s="147"/>
      <c r="D342" s="145"/>
      <c r="E342" s="161"/>
      <c r="F342" s="42">
        <v>8000</v>
      </c>
      <c r="G342" s="42">
        <f>G341</f>
        <v>800</v>
      </c>
      <c r="H342" s="42">
        <f>H341</f>
        <v>800</v>
      </c>
      <c r="I342" s="68"/>
      <c r="J342" s="68"/>
      <c r="K342" s="68"/>
      <c r="L342" s="31"/>
    </row>
    <row r="343" spans="1:12" ht="12.75" customHeight="1">
      <c r="A343" s="68"/>
      <c r="B343" s="86"/>
      <c r="C343" s="147"/>
      <c r="D343" s="145"/>
      <c r="E343" s="161"/>
      <c r="F343" s="42">
        <v>0</v>
      </c>
      <c r="G343" s="42">
        <v>0</v>
      </c>
      <c r="H343" s="42">
        <v>0</v>
      </c>
      <c r="I343" s="68"/>
      <c r="J343" s="68"/>
      <c r="K343" s="68"/>
      <c r="L343" s="31"/>
    </row>
    <row r="344" spans="1:12" ht="15">
      <c r="A344" s="68"/>
      <c r="B344" s="2"/>
      <c r="C344" s="147"/>
      <c r="D344" s="145"/>
      <c r="E344" s="161"/>
      <c r="F344" s="42">
        <v>0</v>
      </c>
      <c r="G344" s="42">
        <v>0</v>
      </c>
      <c r="H344" s="42">
        <v>0</v>
      </c>
      <c r="I344" s="68"/>
      <c r="J344" s="68"/>
      <c r="K344" s="68"/>
      <c r="L344" s="31"/>
    </row>
    <row r="345" spans="1:12" ht="63.75" customHeight="1">
      <c r="A345" s="68">
        <v>26</v>
      </c>
      <c r="B345" s="52" t="s">
        <v>86</v>
      </c>
      <c r="C345" s="41" t="s">
        <v>51</v>
      </c>
      <c r="D345" s="145">
        <v>2014</v>
      </c>
      <c r="E345" s="161"/>
      <c r="F345" s="42">
        <v>18200</v>
      </c>
      <c r="G345" s="42">
        <v>5460</v>
      </c>
      <c r="H345" s="42">
        <v>5460</v>
      </c>
      <c r="I345" s="68" t="s">
        <v>26</v>
      </c>
      <c r="J345" s="68" t="s">
        <v>26</v>
      </c>
      <c r="K345" s="68" t="s">
        <v>26</v>
      </c>
      <c r="L345" s="31" t="s">
        <v>52</v>
      </c>
    </row>
    <row r="346" spans="1:12" ht="15">
      <c r="A346" s="68"/>
      <c r="B346" s="86"/>
      <c r="C346" s="147"/>
      <c r="D346" s="145"/>
      <c r="E346" s="161"/>
      <c r="F346" s="42">
        <v>18200</v>
      </c>
      <c r="G346" s="42">
        <f>G345</f>
        <v>5460</v>
      </c>
      <c r="H346" s="42">
        <f>H345</f>
        <v>5460</v>
      </c>
      <c r="I346" s="68"/>
      <c r="J346" s="68"/>
      <c r="K346" s="68"/>
      <c r="L346" s="31"/>
    </row>
    <row r="347" spans="1:12" ht="12.75" customHeight="1">
      <c r="A347" s="68"/>
      <c r="B347" s="86"/>
      <c r="C347" s="147"/>
      <c r="D347" s="145"/>
      <c r="E347" s="161"/>
      <c r="F347" s="42">
        <v>0</v>
      </c>
      <c r="G347" s="42">
        <v>0</v>
      </c>
      <c r="H347" s="42">
        <v>0</v>
      </c>
      <c r="I347" s="68"/>
      <c r="J347" s="68"/>
      <c r="K347" s="68"/>
      <c r="L347" s="31"/>
    </row>
    <row r="348" spans="1:12" ht="15">
      <c r="A348" s="68"/>
      <c r="B348" s="87"/>
      <c r="C348" s="147"/>
      <c r="D348" s="145"/>
      <c r="E348" s="161"/>
      <c r="F348" s="42">
        <v>0</v>
      </c>
      <c r="G348" s="42">
        <v>0</v>
      </c>
      <c r="H348" s="42">
        <v>0</v>
      </c>
      <c r="I348" s="68"/>
      <c r="J348" s="68"/>
      <c r="K348" s="68"/>
      <c r="L348" s="31"/>
    </row>
    <row r="349" spans="1:12" ht="76.5" customHeight="1">
      <c r="A349" s="68">
        <v>27</v>
      </c>
      <c r="B349" s="52" t="s">
        <v>87</v>
      </c>
      <c r="C349" s="41" t="s">
        <v>51</v>
      </c>
      <c r="D349" s="145">
        <v>2014</v>
      </c>
      <c r="E349" s="161"/>
      <c r="F349" s="42">
        <v>9196</v>
      </c>
      <c r="G349" s="42">
        <v>2758.8</v>
      </c>
      <c r="H349" s="42">
        <v>2758.8</v>
      </c>
      <c r="I349" s="68" t="s">
        <v>26</v>
      </c>
      <c r="J349" s="68" t="s">
        <v>26</v>
      </c>
      <c r="K349" s="68" t="s">
        <v>26</v>
      </c>
      <c r="L349" s="31" t="s">
        <v>52</v>
      </c>
    </row>
    <row r="350" spans="1:12" ht="15">
      <c r="A350" s="68"/>
      <c r="B350" s="86"/>
      <c r="C350" s="147"/>
      <c r="D350" s="145"/>
      <c r="E350" s="161"/>
      <c r="F350" s="42">
        <v>9196</v>
      </c>
      <c r="G350" s="42">
        <f>G349</f>
        <v>2758.8</v>
      </c>
      <c r="H350" s="42">
        <f>H349</f>
        <v>2758.8</v>
      </c>
      <c r="I350" s="68"/>
      <c r="J350" s="68"/>
      <c r="K350" s="68"/>
      <c r="L350" s="31"/>
    </row>
    <row r="351" spans="1:12" ht="12.75" customHeight="1">
      <c r="A351" s="68"/>
      <c r="B351" s="86"/>
      <c r="C351" s="147"/>
      <c r="D351" s="145"/>
      <c r="E351" s="161"/>
      <c r="F351" s="42">
        <v>0</v>
      </c>
      <c r="G351" s="42">
        <v>0</v>
      </c>
      <c r="H351" s="42">
        <v>0</v>
      </c>
      <c r="I351" s="68"/>
      <c r="J351" s="68"/>
      <c r="K351" s="68"/>
      <c r="L351" s="31"/>
    </row>
    <row r="352" spans="1:12" ht="15">
      <c r="A352" s="68"/>
      <c r="B352" s="87"/>
      <c r="C352" s="147"/>
      <c r="D352" s="145"/>
      <c r="E352" s="161"/>
      <c r="F352" s="42">
        <v>0</v>
      </c>
      <c r="G352" s="42">
        <v>0</v>
      </c>
      <c r="H352" s="42">
        <v>0</v>
      </c>
      <c r="I352" s="68"/>
      <c r="J352" s="68"/>
      <c r="K352" s="68"/>
      <c r="L352" s="31"/>
    </row>
    <row r="353" spans="1:12" ht="63.75" customHeight="1">
      <c r="A353" s="68">
        <v>28</v>
      </c>
      <c r="B353" s="52" t="s">
        <v>88</v>
      </c>
      <c r="C353" s="41" t="s">
        <v>51</v>
      </c>
      <c r="D353" s="145">
        <v>2014</v>
      </c>
      <c r="E353" s="161"/>
      <c r="F353" s="42">
        <v>14600</v>
      </c>
      <c r="G353" s="42">
        <v>3650</v>
      </c>
      <c r="H353" s="42">
        <f>1460+2190</f>
        <v>3650</v>
      </c>
      <c r="I353" s="68" t="s">
        <v>26</v>
      </c>
      <c r="J353" s="68" t="s">
        <v>26</v>
      </c>
      <c r="K353" s="68" t="s">
        <v>26</v>
      </c>
      <c r="L353" s="31" t="s">
        <v>397</v>
      </c>
    </row>
    <row r="354" spans="1:12" ht="15">
      <c r="A354" s="68"/>
      <c r="B354" s="86"/>
      <c r="C354" s="147"/>
      <c r="D354" s="145"/>
      <c r="E354" s="161"/>
      <c r="F354" s="42">
        <v>14600</v>
      </c>
      <c r="G354" s="42">
        <f>G353</f>
        <v>3650</v>
      </c>
      <c r="H354" s="42">
        <f>H353</f>
        <v>3650</v>
      </c>
      <c r="I354" s="68"/>
      <c r="J354" s="68"/>
      <c r="K354" s="68"/>
      <c r="L354" s="31"/>
    </row>
    <row r="355" spans="1:12" ht="12.75" customHeight="1">
      <c r="A355" s="68"/>
      <c r="B355" s="86"/>
      <c r="C355" s="147"/>
      <c r="D355" s="145"/>
      <c r="E355" s="161"/>
      <c r="F355" s="42">
        <v>0</v>
      </c>
      <c r="G355" s="42">
        <v>0</v>
      </c>
      <c r="H355" s="42">
        <v>0</v>
      </c>
      <c r="I355" s="68"/>
      <c r="J355" s="68"/>
      <c r="K355" s="68"/>
      <c r="L355" s="31"/>
    </row>
    <row r="356" spans="1:12" ht="15">
      <c r="A356" s="68"/>
      <c r="B356" s="87"/>
      <c r="C356" s="147"/>
      <c r="D356" s="145"/>
      <c r="E356" s="161"/>
      <c r="F356" s="42">
        <v>0</v>
      </c>
      <c r="G356" s="42">
        <v>0</v>
      </c>
      <c r="H356" s="42">
        <v>0</v>
      </c>
      <c r="I356" s="68"/>
      <c r="J356" s="68"/>
      <c r="K356" s="68"/>
      <c r="L356" s="31"/>
    </row>
    <row r="357" spans="1:12" ht="89.25">
      <c r="A357" s="68">
        <v>29</v>
      </c>
      <c r="B357" s="52" t="s">
        <v>89</v>
      </c>
      <c r="C357" s="41" t="s">
        <v>51</v>
      </c>
      <c r="D357" s="145">
        <v>2014</v>
      </c>
      <c r="E357" s="161"/>
      <c r="F357" s="42">
        <v>5420.7</v>
      </c>
      <c r="G357" s="42">
        <v>1084.14</v>
      </c>
      <c r="H357" s="42">
        <v>1084.14</v>
      </c>
      <c r="I357" s="68" t="s">
        <v>26</v>
      </c>
      <c r="J357" s="68" t="s">
        <v>26</v>
      </c>
      <c r="K357" s="68" t="s">
        <v>26</v>
      </c>
      <c r="L357" s="31" t="s">
        <v>52</v>
      </c>
    </row>
    <row r="358" spans="1:12" ht="15">
      <c r="A358" s="68"/>
      <c r="B358" s="86"/>
      <c r="C358" s="147"/>
      <c r="D358" s="145"/>
      <c r="E358" s="161"/>
      <c r="F358" s="42">
        <v>5420.7</v>
      </c>
      <c r="G358" s="42">
        <f>G357</f>
        <v>1084.14</v>
      </c>
      <c r="H358" s="42">
        <f>H357</f>
        <v>1084.14</v>
      </c>
      <c r="I358" s="150">
        <f>I357</f>
      </c>
      <c r="J358" s="150">
        <f>J357</f>
      </c>
      <c r="K358" s="150">
        <f>K357</f>
      </c>
      <c r="L358" s="31"/>
    </row>
    <row r="359" spans="1:12" ht="12.75" customHeight="1">
      <c r="A359" s="68"/>
      <c r="B359" s="86"/>
      <c r="C359" s="147"/>
      <c r="D359" s="145"/>
      <c r="E359" s="161"/>
      <c r="F359" s="42">
        <v>0</v>
      </c>
      <c r="G359" s="42">
        <v>0</v>
      </c>
      <c r="H359" s="42">
        <v>0</v>
      </c>
      <c r="I359" s="68"/>
      <c r="J359" s="68"/>
      <c r="K359" s="68"/>
      <c r="L359" s="31"/>
    </row>
    <row r="360" spans="1:12" ht="15">
      <c r="A360" s="68"/>
      <c r="B360" s="87"/>
      <c r="C360" s="147"/>
      <c r="D360" s="145"/>
      <c r="E360" s="161"/>
      <c r="F360" s="42">
        <v>0</v>
      </c>
      <c r="G360" s="42">
        <v>0</v>
      </c>
      <c r="H360" s="42">
        <v>0</v>
      </c>
      <c r="I360" s="68"/>
      <c r="J360" s="68"/>
      <c r="K360" s="68"/>
      <c r="L360" s="31"/>
    </row>
    <row r="361" spans="1:12" ht="89.25">
      <c r="A361" s="68">
        <v>30</v>
      </c>
      <c r="B361" s="52" t="s">
        <v>90</v>
      </c>
      <c r="C361" s="41" t="s">
        <v>51</v>
      </c>
      <c r="D361" s="145">
        <v>2014</v>
      </c>
      <c r="E361" s="161"/>
      <c r="F361" s="42">
        <v>5513.8</v>
      </c>
      <c r="G361" s="42">
        <v>1378.45</v>
      </c>
      <c r="H361" s="42">
        <v>1378.45</v>
      </c>
      <c r="I361" s="68" t="s">
        <v>26</v>
      </c>
      <c r="J361" s="68" t="s">
        <v>26</v>
      </c>
      <c r="K361" s="68" t="s">
        <v>26</v>
      </c>
      <c r="L361" s="31" t="s">
        <v>52</v>
      </c>
    </row>
    <row r="362" spans="1:12" ht="15">
      <c r="A362" s="68"/>
      <c r="B362" s="86"/>
      <c r="C362" s="147"/>
      <c r="D362" s="145"/>
      <c r="E362" s="161"/>
      <c r="F362" s="42">
        <v>5513.8</v>
      </c>
      <c r="G362" s="42">
        <f>G361</f>
        <v>1378.45</v>
      </c>
      <c r="H362" s="42">
        <f>H361</f>
        <v>1378.45</v>
      </c>
      <c r="I362" s="68"/>
      <c r="J362" s="68"/>
      <c r="K362" s="68"/>
      <c r="L362" s="31"/>
    </row>
    <row r="363" spans="1:12" ht="12.75" customHeight="1">
      <c r="A363" s="68"/>
      <c r="B363" s="86"/>
      <c r="C363" s="147"/>
      <c r="D363" s="145"/>
      <c r="E363" s="161"/>
      <c r="F363" s="42">
        <v>0</v>
      </c>
      <c r="G363" s="42">
        <v>0</v>
      </c>
      <c r="H363" s="42">
        <v>0</v>
      </c>
      <c r="I363" s="68"/>
      <c r="J363" s="68"/>
      <c r="K363" s="68"/>
      <c r="L363" s="31"/>
    </row>
    <row r="364" spans="1:12" ht="15">
      <c r="A364" s="68"/>
      <c r="B364" s="87"/>
      <c r="C364" s="147"/>
      <c r="D364" s="145"/>
      <c r="E364" s="161"/>
      <c r="F364" s="42">
        <v>0</v>
      </c>
      <c r="G364" s="42">
        <v>0</v>
      </c>
      <c r="H364" s="42">
        <v>0</v>
      </c>
      <c r="I364" s="68"/>
      <c r="J364" s="68"/>
      <c r="K364" s="68"/>
      <c r="L364" s="31"/>
    </row>
    <row r="365" spans="1:12" ht="63.75">
      <c r="A365" s="68">
        <v>31</v>
      </c>
      <c r="B365" s="52" t="s">
        <v>124</v>
      </c>
      <c r="C365" s="41" t="s">
        <v>51</v>
      </c>
      <c r="D365" s="145">
        <v>2014</v>
      </c>
      <c r="E365" s="161"/>
      <c r="F365" s="42">
        <v>5000</v>
      </c>
      <c r="G365" s="42">
        <v>1000</v>
      </c>
      <c r="H365" s="42">
        <v>1000</v>
      </c>
      <c r="I365" s="68" t="s">
        <v>26</v>
      </c>
      <c r="J365" s="68" t="s">
        <v>26</v>
      </c>
      <c r="K365" s="68" t="s">
        <v>26</v>
      </c>
      <c r="L365" s="31" t="s">
        <v>52</v>
      </c>
    </row>
    <row r="366" spans="1:12" ht="15">
      <c r="A366" s="68"/>
      <c r="B366" s="86"/>
      <c r="C366" s="147"/>
      <c r="D366" s="145"/>
      <c r="E366" s="161"/>
      <c r="F366" s="42">
        <v>5000</v>
      </c>
      <c r="G366" s="42">
        <f>G365</f>
        <v>1000</v>
      </c>
      <c r="H366" s="42">
        <f>H365</f>
        <v>1000</v>
      </c>
      <c r="I366" s="68"/>
      <c r="J366" s="68"/>
      <c r="K366" s="68"/>
      <c r="L366" s="31"/>
    </row>
    <row r="367" spans="1:12" ht="12.75" customHeight="1">
      <c r="A367" s="68"/>
      <c r="B367" s="86"/>
      <c r="C367" s="147"/>
      <c r="D367" s="145"/>
      <c r="E367" s="161"/>
      <c r="F367" s="42">
        <v>0</v>
      </c>
      <c r="G367" s="42">
        <v>0</v>
      </c>
      <c r="H367" s="42">
        <v>0</v>
      </c>
      <c r="I367" s="68"/>
      <c r="J367" s="68"/>
      <c r="K367" s="68"/>
      <c r="L367" s="31"/>
    </row>
    <row r="368" spans="1:12" ht="15">
      <c r="A368" s="68"/>
      <c r="B368" s="87"/>
      <c r="C368" s="147"/>
      <c r="D368" s="145"/>
      <c r="E368" s="161"/>
      <c r="F368" s="42">
        <v>0</v>
      </c>
      <c r="G368" s="42">
        <v>0</v>
      </c>
      <c r="H368" s="42">
        <v>0</v>
      </c>
      <c r="I368" s="68"/>
      <c r="J368" s="68"/>
      <c r="K368" s="68"/>
      <c r="L368" s="31"/>
    </row>
    <row r="369" spans="1:12" ht="89.25">
      <c r="A369" s="68">
        <v>32</v>
      </c>
      <c r="B369" s="52" t="s">
        <v>125</v>
      </c>
      <c r="C369" s="41" t="s">
        <v>51</v>
      </c>
      <c r="D369" s="145">
        <v>2014</v>
      </c>
      <c r="E369" s="161"/>
      <c r="F369" s="42">
        <v>6850</v>
      </c>
      <c r="G369" s="42">
        <v>2740</v>
      </c>
      <c r="H369" s="42">
        <v>2740</v>
      </c>
      <c r="I369" s="68" t="s">
        <v>26</v>
      </c>
      <c r="J369" s="68" t="s">
        <v>26</v>
      </c>
      <c r="K369" s="68" t="s">
        <v>26</v>
      </c>
      <c r="L369" s="31" t="s">
        <v>52</v>
      </c>
    </row>
    <row r="370" spans="1:12" ht="15">
      <c r="A370" s="68"/>
      <c r="B370" s="86"/>
      <c r="C370" s="147"/>
      <c r="D370" s="145"/>
      <c r="E370" s="161"/>
      <c r="F370" s="42">
        <v>6850</v>
      </c>
      <c r="G370" s="42">
        <f>G369</f>
        <v>2740</v>
      </c>
      <c r="H370" s="42">
        <f>H369</f>
        <v>2740</v>
      </c>
      <c r="I370" s="68"/>
      <c r="J370" s="68"/>
      <c r="K370" s="68"/>
      <c r="L370" s="31"/>
    </row>
    <row r="371" spans="1:12" ht="15">
      <c r="A371" s="68"/>
      <c r="B371" s="86"/>
      <c r="C371" s="147"/>
      <c r="D371" s="145"/>
      <c r="E371" s="161"/>
      <c r="F371" s="42">
        <v>0</v>
      </c>
      <c r="G371" s="42">
        <v>0</v>
      </c>
      <c r="H371" s="42">
        <v>0</v>
      </c>
      <c r="I371" s="68"/>
      <c r="J371" s="68"/>
      <c r="K371" s="68"/>
      <c r="L371" s="31"/>
    </row>
    <row r="372" spans="1:12" ht="15">
      <c r="A372" s="68"/>
      <c r="B372" s="87"/>
      <c r="C372" s="147"/>
      <c r="D372" s="145"/>
      <c r="E372" s="161"/>
      <c r="F372" s="42">
        <v>0</v>
      </c>
      <c r="G372" s="42">
        <v>0</v>
      </c>
      <c r="H372" s="42">
        <v>0</v>
      </c>
      <c r="I372" s="68"/>
      <c r="J372" s="68"/>
      <c r="K372" s="68"/>
      <c r="L372" s="31"/>
    </row>
    <row r="373" spans="1:12" ht="63.75" customHeight="1">
      <c r="A373" s="68">
        <v>33</v>
      </c>
      <c r="B373" s="52" t="s">
        <v>126</v>
      </c>
      <c r="C373" s="41" t="s">
        <v>51</v>
      </c>
      <c r="D373" s="145">
        <v>2014</v>
      </c>
      <c r="E373" s="161"/>
      <c r="F373" s="42">
        <v>6330</v>
      </c>
      <c r="G373" s="42">
        <v>2532</v>
      </c>
      <c r="H373" s="42">
        <v>2532</v>
      </c>
      <c r="I373" s="68" t="s">
        <v>26</v>
      </c>
      <c r="J373" s="68" t="s">
        <v>26</v>
      </c>
      <c r="K373" s="68" t="s">
        <v>26</v>
      </c>
      <c r="L373" s="31" t="s">
        <v>52</v>
      </c>
    </row>
    <row r="374" spans="1:12" ht="15">
      <c r="A374" s="68"/>
      <c r="B374" s="151"/>
      <c r="C374" s="147"/>
      <c r="D374" s="145"/>
      <c r="E374" s="161"/>
      <c r="F374" s="42">
        <v>6330</v>
      </c>
      <c r="G374" s="42">
        <f>G373</f>
        <v>2532</v>
      </c>
      <c r="H374" s="42">
        <f>H373</f>
        <v>2532</v>
      </c>
      <c r="I374" s="68"/>
      <c r="J374" s="68"/>
      <c r="K374" s="68"/>
      <c r="L374" s="31"/>
    </row>
    <row r="375" spans="1:12" ht="15">
      <c r="A375" s="68"/>
      <c r="B375" s="86"/>
      <c r="C375" s="147"/>
      <c r="D375" s="145"/>
      <c r="E375" s="161"/>
      <c r="F375" s="42">
        <v>0</v>
      </c>
      <c r="G375" s="42">
        <v>0</v>
      </c>
      <c r="H375" s="42">
        <v>0</v>
      </c>
      <c r="I375" s="68"/>
      <c r="J375" s="68"/>
      <c r="K375" s="68"/>
      <c r="L375" s="31"/>
    </row>
    <row r="376" spans="1:12" ht="15">
      <c r="A376" s="68"/>
      <c r="B376" s="87"/>
      <c r="C376" s="147"/>
      <c r="D376" s="145"/>
      <c r="E376" s="161"/>
      <c r="F376" s="42">
        <v>0</v>
      </c>
      <c r="G376" s="42">
        <v>0</v>
      </c>
      <c r="H376" s="42">
        <v>0</v>
      </c>
      <c r="I376" s="68"/>
      <c r="J376" s="68"/>
      <c r="K376" s="68"/>
      <c r="L376" s="31"/>
    </row>
    <row r="377" spans="1:12" ht="51">
      <c r="A377" s="68">
        <v>34</v>
      </c>
      <c r="B377" s="52" t="s">
        <v>91</v>
      </c>
      <c r="C377" s="41" t="s">
        <v>51</v>
      </c>
      <c r="D377" s="145">
        <v>2014</v>
      </c>
      <c r="E377" s="161"/>
      <c r="F377" s="42">
        <v>9280</v>
      </c>
      <c r="G377" s="42">
        <v>928</v>
      </c>
      <c r="H377" s="42">
        <v>928</v>
      </c>
      <c r="I377" s="68" t="s">
        <v>26</v>
      </c>
      <c r="J377" s="68" t="s">
        <v>26</v>
      </c>
      <c r="K377" s="68" t="s">
        <v>26</v>
      </c>
      <c r="L377" s="31" t="s">
        <v>52</v>
      </c>
    </row>
    <row r="378" spans="1:12" ht="15">
      <c r="A378" s="68"/>
      <c r="B378" s="151"/>
      <c r="C378" s="147"/>
      <c r="D378" s="145"/>
      <c r="E378" s="161"/>
      <c r="F378" s="42">
        <v>9280</v>
      </c>
      <c r="G378" s="42">
        <f>G377</f>
        <v>928</v>
      </c>
      <c r="H378" s="42">
        <f>H377</f>
        <v>928</v>
      </c>
      <c r="I378" s="68"/>
      <c r="J378" s="68"/>
      <c r="K378" s="68"/>
      <c r="L378" s="31"/>
    </row>
    <row r="379" spans="1:12" ht="15">
      <c r="A379" s="68"/>
      <c r="B379" s="86"/>
      <c r="C379" s="147"/>
      <c r="D379" s="145"/>
      <c r="E379" s="161"/>
      <c r="F379" s="42">
        <v>0</v>
      </c>
      <c r="G379" s="42">
        <v>0</v>
      </c>
      <c r="H379" s="42">
        <v>0</v>
      </c>
      <c r="I379" s="68"/>
      <c r="J379" s="68"/>
      <c r="K379" s="68"/>
      <c r="L379" s="31"/>
    </row>
    <row r="380" spans="1:12" ht="15">
      <c r="A380" s="68"/>
      <c r="B380" s="87"/>
      <c r="C380" s="147"/>
      <c r="D380" s="145"/>
      <c r="E380" s="161"/>
      <c r="F380" s="42">
        <v>0</v>
      </c>
      <c r="G380" s="42">
        <v>0</v>
      </c>
      <c r="H380" s="42">
        <v>0</v>
      </c>
      <c r="I380" s="68"/>
      <c r="J380" s="68"/>
      <c r="K380" s="68"/>
      <c r="L380" s="31"/>
    </row>
    <row r="381" spans="1:12" ht="76.5">
      <c r="A381" s="68">
        <v>35</v>
      </c>
      <c r="B381" s="52" t="s">
        <v>92</v>
      </c>
      <c r="C381" s="41" t="s">
        <v>51</v>
      </c>
      <c r="D381" s="145">
        <v>2014</v>
      </c>
      <c r="E381" s="161"/>
      <c r="F381" s="42">
        <v>9310</v>
      </c>
      <c r="G381" s="42">
        <v>931</v>
      </c>
      <c r="H381" s="42">
        <v>931</v>
      </c>
      <c r="I381" s="68" t="s">
        <v>26</v>
      </c>
      <c r="J381" s="68" t="s">
        <v>26</v>
      </c>
      <c r="K381" s="68" t="s">
        <v>26</v>
      </c>
      <c r="L381" s="31" t="s">
        <v>52</v>
      </c>
    </row>
    <row r="382" spans="1:12" ht="15">
      <c r="A382" s="68"/>
      <c r="B382" s="151"/>
      <c r="C382" s="147"/>
      <c r="D382" s="145"/>
      <c r="E382" s="161"/>
      <c r="F382" s="42">
        <v>9310</v>
      </c>
      <c r="G382" s="42">
        <f>G381</f>
        <v>931</v>
      </c>
      <c r="H382" s="42">
        <f>H381</f>
        <v>931</v>
      </c>
      <c r="I382" s="68"/>
      <c r="J382" s="68"/>
      <c r="K382" s="68"/>
      <c r="L382" s="31"/>
    </row>
    <row r="383" spans="1:12" ht="15">
      <c r="A383" s="68"/>
      <c r="B383" s="86"/>
      <c r="C383" s="147"/>
      <c r="D383" s="145"/>
      <c r="E383" s="161"/>
      <c r="F383" s="42">
        <v>0</v>
      </c>
      <c r="G383" s="42">
        <v>0</v>
      </c>
      <c r="H383" s="42">
        <v>0</v>
      </c>
      <c r="I383" s="68"/>
      <c r="J383" s="68"/>
      <c r="K383" s="68"/>
      <c r="L383" s="31"/>
    </row>
    <row r="384" spans="1:12" ht="15">
      <c r="A384" s="68"/>
      <c r="B384" s="87"/>
      <c r="C384" s="147"/>
      <c r="D384" s="145"/>
      <c r="E384" s="161"/>
      <c r="F384" s="42">
        <v>0</v>
      </c>
      <c r="G384" s="42">
        <v>0</v>
      </c>
      <c r="H384" s="42">
        <v>0</v>
      </c>
      <c r="I384" s="68"/>
      <c r="J384" s="68"/>
      <c r="K384" s="68"/>
      <c r="L384" s="31"/>
    </row>
    <row r="385" spans="1:12" ht="127.5" customHeight="1">
      <c r="A385" s="68">
        <v>36</v>
      </c>
      <c r="B385" s="52" t="s">
        <v>93</v>
      </c>
      <c r="C385" s="41" t="s">
        <v>51</v>
      </c>
      <c r="D385" s="145">
        <v>2014</v>
      </c>
      <c r="E385" s="161"/>
      <c r="F385" s="42">
        <v>3433.33</v>
      </c>
      <c r="G385" s="42">
        <v>343.3333</v>
      </c>
      <c r="H385" s="42">
        <v>343.3333</v>
      </c>
      <c r="I385" s="68" t="s">
        <v>26</v>
      </c>
      <c r="J385" s="68" t="s">
        <v>26</v>
      </c>
      <c r="K385" s="68" t="s">
        <v>26</v>
      </c>
      <c r="L385" s="31" t="s">
        <v>52</v>
      </c>
    </row>
    <row r="386" spans="1:12" ht="15">
      <c r="A386" s="68"/>
      <c r="B386" s="86"/>
      <c r="C386" s="147"/>
      <c r="D386" s="145"/>
      <c r="E386" s="161"/>
      <c r="F386" s="42">
        <v>3433.33</v>
      </c>
      <c r="G386" s="42">
        <f>G385</f>
        <v>343.3333</v>
      </c>
      <c r="H386" s="42">
        <f>H385</f>
        <v>343.3333</v>
      </c>
      <c r="I386" s="68"/>
      <c r="J386" s="68"/>
      <c r="K386" s="68"/>
      <c r="L386" s="31"/>
    </row>
    <row r="387" spans="1:12" ht="15">
      <c r="A387" s="68"/>
      <c r="B387" s="86"/>
      <c r="C387" s="147"/>
      <c r="D387" s="145"/>
      <c r="E387" s="161"/>
      <c r="F387" s="42">
        <v>0</v>
      </c>
      <c r="G387" s="42">
        <v>0</v>
      </c>
      <c r="H387" s="42">
        <v>0</v>
      </c>
      <c r="I387" s="68"/>
      <c r="J387" s="68"/>
      <c r="K387" s="68"/>
      <c r="L387" s="31"/>
    </row>
    <row r="388" spans="1:12" ht="15">
      <c r="A388" s="68"/>
      <c r="B388" s="87"/>
      <c r="C388" s="147"/>
      <c r="D388" s="145"/>
      <c r="E388" s="161"/>
      <c r="F388" s="42">
        <v>0</v>
      </c>
      <c r="G388" s="42">
        <v>0</v>
      </c>
      <c r="H388" s="42">
        <v>0</v>
      </c>
      <c r="I388" s="68"/>
      <c r="J388" s="68"/>
      <c r="K388" s="68"/>
      <c r="L388" s="31"/>
    </row>
    <row r="389" spans="1:12" ht="63.75" customHeight="1">
      <c r="A389" s="68">
        <v>37</v>
      </c>
      <c r="B389" s="52" t="s">
        <v>400</v>
      </c>
      <c r="C389" s="41" t="s">
        <v>116</v>
      </c>
      <c r="D389" s="145">
        <v>2015</v>
      </c>
      <c r="E389" s="161"/>
      <c r="F389" s="42">
        <v>24500</v>
      </c>
      <c r="G389" s="42">
        <f>4900+7350</f>
        <v>12250</v>
      </c>
      <c r="H389" s="42">
        <f>7350+4900</f>
        <v>12250</v>
      </c>
      <c r="I389" s="68" t="s">
        <v>26</v>
      </c>
      <c r="J389" s="68" t="s">
        <v>26</v>
      </c>
      <c r="K389" s="68" t="s">
        <v>26</v>
      </c>
      <c r="L389" s="31" t="s">
        <v>52</v>
      </c>
    </row>
    <row r="390" spans="1:12" ht="15">
      <c r="A390" s="68"/>
      <c r="B390" s="86"/>
      <c r="C390" s="147"/>
      <c r="D390" s="145"/>
      <c r="E390" s="161"/>
      <c r="F390" s="42">
        <f>F389</f>
        <v>24500</v>
      </c>
      <c r="G390" s="42">
        <f>G389</f>
        <v>12250</v>
      </c>
      <c r="H390" s="42">
        <f>H389</f>
        <v>12250</v>
      </c>
      <c r="I390" s="68"/>
      <c r="J390" s="68"/>
      <c r="K390" s="68"/>
      <c r="L390" s="31"/>
    </row>
    <row r="391" spans="1:12" ht="15">
      <c r="A391" s="68"/>
      <c r="B391" s="86"/>
      <c r="C391" s="147"/>
      <c r="D391" s="145"/>
      <c r="E391" s="161"/>
      <c r="F391" s="42">
        <v>0</v>
      </c>
      <c r="G391" s="42">
        <v>0</v>
      </c>
      <c r="H391" s="42">
        <v>0</v>
      </c>
      <c r="I391" s="68"/>
      <c r="J391" s="68"/>
      <c r="K391" s="68"/>
      <c r="L391" s="31"/>
    </row>
    <row r="392" spans="1:12" ht="15">
      <c r="A392" s="68"/>
      <c r="B392" s="87"/>
      <c r="C392" s="147"/>
      <c r="D392" s="145"/>
      <c r="E392" s="161"/>
      <c r="F392" s="42">
        <v>0</v>
      </c>
      <c r="G392" s="42">
        <v>0</v>
      </c>
      <c r="H392" s="42">
        <v>0</v>
      </c>
      <c r="I392" s="68"/>
      <c r="J392" s="68"/>
      <c r="K392" s="68"/>
      <c r="L392" s="31"/>
    </row>
    <row r="393" spans="1:12" ht="63.75">
      <c r="A393" s="68">
        <v>38</v>
      </c>
      <c r="B393" s="52" t="s">
        <v>401</v>
      </c>
      <c r="C393" s="41">
        <v>2016</v>
      </c>
      <c r="D393" s="145">
        <v>2015</v>
      </c>
      <c r="E393" s="161"/>
      <c r="F393" s="42">
        <v>9800</v>
      </c>
      <c r="G393" s="42">
        <v>9800</v>
      </c>
      <c r="H393" s="42">
        <f>1960+5880+1960</f>
        <v>9800</v>
      </c>
      <c r="I393" s="68" t="s">
        <v>26</v>
      </c>
      <c r="J393" s="68" t="s">
        <v>26</v>
      </c>
      <c r="K393" s="68" t="s">
        <v>26</v>
      </c>
      <c r="L393" s="31" t="s">
        <v>52</v>
      </c>
    </row>
    <row r="394" spans="1:12" ht="15">
      <c r="A394" s="68"/>
      <c r="B394" s="86"/>
      <c r="C394" s="147"/>
      <c r="D394" s="145"/>
      <c r="E394" s="161"/>
      <c r="F394" s="42">
        <f>F393</f>
        <v>9800</v>
      </c>
      <c r="G394" s="42">
        <f>G393</f>
        <v>9800</v>
      </c>
      <c r="H394" s="42">
        <f>H393</f>
        <v>9800</v>
      </c>
      <c r="I394" s="68"/>
      <c r="J394" s="68"/>
      <c r="K394" s="68"/>
      <c r="L394" s="31"/>
    </row>
    <row r="395" spans="1:12" ht="15">
      <c r="A395" s="68"/>
      <c r="B395" s="86"/>
      <c r="C395" s="147"/>
      <c r="D395" s="145"/>
      <c r="E395" s="161"/>
      <c r="F395" s="42">
        <v>0</v>
      </c>
      <c r="G395" s="42">
        <v>0</v>
      </c>
      <c r="H395" s="42">
        <v>0</v>
      </c>
      <c r="I395" s="68"/>
      <c r="J395" s="68"/>
      <c r="K395" s="68"/>
      <c r="L395" s="31"/>
    </row>
    <row r="396" spans="1:12" ht="15">
      <c r="A396" s="68"/>
      <c r="B396" s="87"/>
      <c r="C396" s="147"/>
      <c r="D396" s="145"/>
      <c r="E396" s="161"/>
      <c r="F396" s="42">
        <v>0</v>
      </c>
      <c r="G396" s="42">
        <v>0</v>
      </c>
      <c r="H396" s="42">
        <v>0</v>
      </c>
      <c r="I396" s="68"/>
      <c r="J396" s="68"/>
      <c r="K396" s="68"/>
      <c r="L396" s="31"/>
    </row>
    <row r="397" spans="1:12" ht="76.5">
      <c r="A397" s="68">
        <v>39</v>
      </c>
      <c r="B397" s="52" t="s">
        <v>402</v>
      </c>
      <c r="C397" s="41">
        <v>2016</v>
      </c>
      <c r="D397" s="145">
        <v>2015</v>
      </c>
      <c r="E397" s="161"/>
      <c r="F397" s="42">
        <v>9800</v>
      </c>
      <c r="G397" s="42">
        <v>9800</v>
      </c>
      <c r="H397" s="42">
        <f>1960+5880+1960</f>
        <v>9800</v>
      </c>
      <c r="I397" s="68" t="s">
        <v>26</v>
      </c>
      <c r="J397" s="68" t="s">
        <v>26</v>
      </c>
      <c r="K397" s="68" t="s">
        <v>26</v>
      </c>
      <c r="L397" s="31" t="s">
        <v>52</v>
      </c>
    </row>
    <row r="398" spans="1:12" ht="15">
      <c r="A398" s="68"/>
      <c r="B398" s="86"/>
      <c r="C398" s="147"/>
      <c r="D398" s="145"/>
      <c r="E398" s="161"/>
      <c r="F398" s="42">
        <f>F397</f>
        <v>9800</v>
      </c>
      <c r="G398" s="42">
        <f>G397</f>
        <v>9800</v>
      </c>
      <c r="H398" s="42">
        <f>H397</f>
        <v>9800</v>
      </c>
      <c r="I398" s="68"/>
      <c r="J398" s="68"/>
      <c r="K398" s="68"/>
      <c r="L398" s="31"/>
    </row>
    <row r="399" spans="1:12" ht="15">
      <c r="A399" s="68"/>
      <c r="B399" s="86"/>
      <c r="C399" s="147"/>
      <c r="D399" s="145"/>
      <c r="E399" s="161"/>
      <c r="F399" s="42">
        <v>0</v>
      </c>
      <c r="G399" s="42">
        <v>0</v>
      </c>
      <c r="H399" s="42">
        <v>0</v>
      </c>
      <c r="I399" s="68"/>
      <c r="J399" s="68"/>
      <c r="K399" s="68"/>
      <c r="L399" s="31"/>
    </row>
    <row r="400" spans="1:12" ht="15">
      <c r="A400" s="68"/>
      <c r="B400" s="87"/>
      <c r="C400" s="147"/>
      <c r="D400" s="145"/>
      <c r="E400" s="161"/>
      <c r="F400" s="42">
        <v>0</v>
      </c>
      <c r="G400" s="42">
        <v>0</v>
      </c>
      <c r="H400" s="42">
        <v>0</v>
      </c>
      <c r="I400" s="68"/>
      <c r="J400" s="68"/>
      <c r="K400" s="68"/>
      <c r="L400" s="31"/>
    </row>
    <row r="401" spans="1:12" ht="76.5">
      <c r="A401" s="68">
        <v>40</v>
      </c>
      <c r="B401" s="52" t="s">
        <v>403</v>
      </c>
      <c r="C401" s="41">
        <v>2016</v>
      </c>
      <c r="D401" s="145">
        <v>2015</v>
      </c>
      <c r="E401" s="161"/>
      <c r="F401" s="42">
        <v>9800</v>
      </c>
      <c r="G401" s="42">
        <v>9800</v>
      </c>
      <c r="H401" s="42">
        <f>980+4900+1960+1960</f>
        <v>9800</v>
      </c>
      <c r="I401" s="68" t="s">
        <v>26</v>
      </c>
      <c r="J401" s="68" t="s">
        <v>26</v>
      </c>
      <c r="K401" s="68" t="s">
        <v>26</v>
      </c>
      <c r="L401" s="31" t="s">
        <v>52</v>
      </c>
    </row>
    <row r="402" spans="1:12" ht="15">
      <c r="A402" s="68"/>
      <c r="B402" s="86"/>
      <c r="C402" s="147"/>
      <c r="D402" s="145"/>
      <c r="E402" s="161"/>
      <c r="F402" s="42">
        <f>F401</f>
        <v>9800</v>
      </c>
      <c r="G402" s="42">
        <f>G401</f>
        <v>9800</v>
      </c>
      <c r="H402" s="42">
        <f>H401</f>
        <v>9800</v>
      </c>
      <c r="I402" s="68"/>
      <c r="J402" s="68"/>
      <c r="K402" s="68"/>
      <c r="L402" s="31"/>
    </row>
    <row r="403" spans="1:12" ht="15">
      <c r="A403" s="68"/>
      <c r="B403" s="86"/>
      <c r="C403" s="147"/>
      <c r="D403" s="145"/>
      <c r="E403" s="161"/>
      <c r="F403" s="42">
        <v>0</v>
      </c>
      <c r="G403" s="42">
        <v>0</v>
      </c>
      <c r="H403" s="42">
        <v>0</v>
      </c>
      <c r="I403" s="68"/>
      <c r="J403" s="68"/>
      <c r="K403" s="68"/>
      <c r="L403" s="31"/>
    </row>
    <row r="404" spans="1:12" ht="15">
      <c r="A404" s="68"/>
      <c r="B404" s="87"/>
      <c r="C404" s="147"/>
      <c r="D404" s="145"/>
      <c r="E404" s="161"/>
      <c r="F404" s="42">
        <v>0</v>
      </c>
      <c r="G404" s="42">
        <v>0</v>
      </c>
      <c r="H404" s="42">
        <v>0</v>
      </c>
      <c r="I404" s="68"/>
      <c r="J404" s="68"/>
      <c r="K404" s="68"/>
      <c r="L404" s="31"/>
    </row>
    <row r="405" spans="1:12" ht="63.75">
      <c r="A405" s="68">
        <v>41</v>
      </c>
      <c r="B405" s="52" t="s">
        <v>404</v>
      </c>
      <c r="C405" s="41">
        <v>2016</v>
      </c>
      <c r="D405" s="145">
        <v>2015</v>
      </c>
      <c r="E405" s="161"/>
      <c r="F405" s="42">
        <v>5700</v>
      </c>
      <c r="G405" s="42">
        <v>5700</v>
      </c>
      <c r="H405" s="42">
        <f>2850+1425+1425</f>
        <v>5700</v>
      </c>
      <c r="I405" s="68" t="s">
        <v>26</v>
      </c>
      <c r="J405" s="68" t="s">
        <v>26</v>
      </c>
      <c r="K405" s="68" t="s">
        <v>26</v>
      </c>
      <c r="L405" s="31" t="s">
        <v>52</v>
      </c>
    </row>
    <row r="406" spans="1:12" ht="15">
      <c r="A406" s="68"/>
      <c r="B406" s="86"/>
      <c r="C406" s="147"/>
      <c r="D406" s="145"/>
      <c r="E406" s="161"/>
      <c r="F406" s="42">
        <f>F405</f>
        <v>5700</v>
      </c>
      <c r="G406" s="42">
        <f>G405</f>
        <v>5700</v>
      </c>
      <c r="H406" s="42">
        <f>H405</f>
        <v>5700</v>
      </c>
      <c r="I406" s="68"/>
      <c r="J406" s="68"/>
      <c r="K406" s="68"/>
      <c r="L406" s="31"/>
    </row>
    <row r="407" spans="1:12" ht="15">
      <c r="A407" s="68"/>
      <c r="B407" s="86"/>
      <c r="C407" s="147"/>
      <c r="D407" s="145"/>
      <c r="E407" s="161"/>
      <c r="F407" s="42">
        <v>0</v>
      </c>
      <c r="G407" s="42">
        <v>0</v>
      </c>
      <c r="H407" s="42">
        <v>0</v>
      </c>
      <c r="I407" s="68"/>
      <c r="J407" s="68"/>
      <c r="K407" s="68"/>
      <c r="L407" s="31"/>
    </row>
    <row r="408" spans="1:12" ht="15">
      <c r="A408" s="68"/>
      <c r="B408" s="87"/>
      <c r="C408" s="147"/>
      <c r="D408" s="145"/>
      <c r="E408" s="161"/>
      <c r="F408" s="42">
        <v>0</v>
      </c>
      <c r="G408" s="42">
        <v>0</v>
      </c>
      <c r="H408" s="42">
        <v>0</v>
      </c>
      <c r="I408" s="68"/>
      <c r="J408" s="68"/>
      <c r="K408" s="68"/>
      <c r="L408" s="31"/>
    </row>
    <row r="409" spans="1:12" ht="76.5">
      <c r="A409" s="68">
        <v>42</v>
      </c>
      <c r="B409" s="52" t="s">
        <v>405</v>
      </c>
      <c r="C409" s="41">
        <v>2016</v>
      </c>
      <c r="D409" s="145">
        <v>2015</v>
      </c>
      <c r="E409" s="161"/>
      <c r="F409" s="42">
        <v>11900</v>
      </c>
      <c r="G409" s="42">
        <v>11900</v>
      </c>
      <c r="H409" s="42">
        <f>3570+5950+2380</f>
        <v>11900</v>
      </c>
      <c r="I409" s="68" t="s">
        <v>26</v>
      </c>
      <c r="J409" s="68" t="s">
        <v>26</v>
      </c>
      <c r="K409" s="68" t="s">
        <v>26</v>
      </c>
      <c r="L409" s="31" t="s">
        <v>52</v>
      </c>
    </row>
    <row r="410" spans="1:12" ht="15">
      <c r="A410" s="68"/>
      <c r="B410" s="86"/>
      <c r="C410" s="147"/>
      <c r="D410" s="145"/>
      <c r="E410" s="161"/>
      <c r="F410" s="42">
        <f>F409</f>
        <v>11900</v>
      </c>
      <c r="G410" s="42">
        <f>G409</f>
        <v>11900</v>
      </c>
      <c r="H410" s="42">
        <f>H409</f>
        <v>11900</v>
      </c>
      <c r="I410" s="68"/>
      <c r="J410" s="68"/>
      <c r="K410" s="68"/>
      <c r="L410" s="31"/>
    </row>
    <row r="411" spans="1:12" ht="15">
      <c r="A411" s="68"/>
      <c r="B411" s="86"/>
      <c r="C411" s="147"/>
      <c r="D411" s="145"/>
      <c r="E411" s="161"/>
      <c r="F411" s="42">
        <v>0</v>
      </c>
      <c r="G411" s="42">
        <v>0</v>
      </c>
      <c r="H411" s="42">
        <v>0</v>
      </c>
      <c r="I411" s="68"/>
      <c r="J411" s="68"/>
      <c r="K411" s="68"/>
      <c r="L411" s="31"/>
    </row>
    <row r="412" spans="1:12" ht="15">
      <c r="A412" s="68"/>
      <c r="B412" s="87"/>
      <c r="C412" s="147"/>
      <c r="D412" s="145"/>
      <c r="E412" s="161"/>
      <c r="F412" s="42">
        <v>0</v>
      </c>
      <c r="G412" s="42">
        <v>0</v>
      </c>
      <c r="H412" s="42">
        <v>0</v>
      </c>
      <c r="I412" s="68"/>
      <c r="J412" s="68"/>
      <c r="K412" s="68"/>
      <c r="L412" s="31"/>
    </row>
    <row r="413" spans="1:12" ht="63.75">
      <c r="A413" s="68">
        <v>43</v>
      </c>
      <c r="B413" s="52" t="s">
        <v>406</v>
      </c>
      <c r="C413" s="41">
        <v>2016</v>
      </c>
      <c r="D413" s="145">
        <v>2015</v>
      </c>
      <c r="E413" s="161"/>
      <c r="F413" s="42">
        <v>11400</v>
      </c>
      <c r="G413" s="42">
        <v>11400</v>
      </c>
      <c r="H413" s="42">
        <f>2280+3420+3420+2280</f>
        <v>11400</v>
      </c>
      <c r="I413" s="68" t="s">
        <v>26</v>
      </c>
      <c r="J413" s="68" t="s">
        <v>26</v>
      </c>
      <c r="K413" s="68" t="s">
        <v>26</v>
      </c>
      <c r="L413" s="31" t="s">
        <v>52</v>
      </c>
    </row>
    <row r="414" spans="1:12" ht="15">
      <c r="A414" s="68"/>
      <c r="B414" s="86"/>
      <c r="C414" s="147"/>
      <c r="D414" s="145"/>
      <c r="E414" s="161"/>
      <c r="F414" s="42">
        <f>F413</f>
        <v>11400</v>
      </c>
      <c r="G414" s="42">
        <f>G413</f>
        <v>11400</v>
      </c>
      <c r="H414" s="42">
        <f>H413</f>
        <v>11400</v>
      </c>
      <c r="I414" s="68"/>
      <c r="J414" s="68"/>
      <c r="K414" s="68"/>
      <c r="L414" s="31"/>
    </row>
    <row r="415" spans="1:12" ht="15">
      <c r="A415" s="68"/>
      <c r="B415" s="86"/>
      <c r="C415" s="147"/>
      <c r="D415" s="145"/>
      <c r="E415" s="161"/>
      <c r="F415" s="42">
        <v>0</v>
      </c>
      <c r="G415" s="42">
        <v>0</v>
      </c>
      <c r="H415" s="42">
        <v>0</v>
      </c>
      <c r="I415" s="68"/>
      <c r="J415" s="68"/>
      <c r="K415" s="68"/>
      <c r="L415" s="31"/>
    </row>
    <row r="416" spans="1:12" ht="15">
      <c r="A416" s="68"/>
      <c r="B416" s="87"/>
      <c r="C416" s="147"/>
      <c r="D416" s="145"/>
      <c r="E416" s="161"/>
      <c r="F416" s="42">
        <v>0</v>
      </c>
      <c r="G416" s="42">
        <v>0</v>
      </c>
      <c r="H416" s="42">
        <v>0</v>
      </c>
      <c r="I416" s="68"/>
      <c r="J416" s="68"/>
      <c r="K416" s="68"/>
      <c r="L416" s="31"/>
    </row>
    <row r="417" spans="1:12" ht="76.5">
      <c r="A417" s="68">
        <v>44</v>
      </c>
      <c r="B417" s="52" t="s">
        <v>407</v>
      </c>
      <c r="C417" s="41">
        <v>2016</v>
      </c>
      <c r="D417" s="145">
        <v>2015</v>
      </c>
      <c r="E417" s="161"/>
      <c r="F417" s="42">
        <v>11400</v>
      </c>
      <c r="G417" s="42">
        <v>11400</v>
      </c>
      <c r="H417" s="42">
        <f>3420+1710+4560+1710</f>
        <v>11400</v>
      </c>
      <c r="I417" s="68" t="s">
        <v>26</v>
      </c>
      <c r="J417" s="68" t="s">
        <v>26</v>
      </c>
      <c r="K417" s="68" t="s">
        <v>26</v>
      </c>
      <c r="L417" s="31" t="s">
        <v>52</v>
      </c>
    </row>
    <row r="418" spans="1:12" ht="15">
      <c r="A418" s="68"/>
      <c r="B418" s="86"/>
      <c r="C418" s="147"/>
      <c r="D418" s="145"/>
      <c r="E418" s="161"/>
      <c r="F418" s="42">
        <f>F417</f>
        <v>11400</v>
      </c>
      <c r="G418" s="42">
        <f>G417</f>
        <v>11400</v>
      </c>
      <c r="H418" s="42">
        <f>H417</f>
        <v>11400</v>
      </c>
      <c r="I418" s="68"/>
      <c r="J418" s="68"/>
      <c r="K418" s="68"/>
      <c r="L418" s="31"/>
    </row>
    <row r="419" spans="1:12" ht="15">
      <c r="A419" s="68"/>
      <c r="B419" s="86"/>
      <c r="C419" s="147"/>
      <c r="D419" s="145"/>
      <c r="E419" s="161"/>
      <c r="F419" s="42">
        <v>0</v>
      </c>
      <c r="G419" s="42">
        <v>0</v>
      </c>
      <c r="H419" s="42">
        <v>0</v>
      </c>
      <c r="I419" s="68"/>
      <c r="J419" s="68"/>
      <c r="K419" s="68"/>
      <c r="L419" s="31"/>
    </row>
    <row r="420" spans="1:12" ht="15">
      <c r="A420" s="68"/>
      <c r="B420" s="87"/>
      <c r="C420" s="147"/>
      <c r="D420" s="145"/>
      <c r="E420" s="161"/>
      <c r="F420" s="42">
        <v>0</v>
      </c>
      <c r="G420" s="42">
        <v>0</v>
      </c>
      <c r="H420" s="42">
        <v>0</v>
      </c>
      <c r="I420" s="68"/>
      <c r="J420" s="68"/>
      <c r="K420" s="68"/>
      <c r="L420" s="31"/>
    </row>
    <row r="421" spans="1:12" ht="51">
      <c r="A421" s="68">
        <v>45</v>
      </c>
      <c r="B421" s="52" t="s">
        <v>408</v>
      </c>
      <c r="C421" s="41">
        <v>2016</v>
      </c>
      <c r="D421" s="145">
        <v>2015</v>
      </c>
      <c r="E421" s="161"/>
      <c r="F421" s="42">
        <v>9870</v>
      </c>
      <c r="G421" s="42">
        <v>9870</v>
      </c>
      <c r="H421" s="42">
        <f>1974+3948+1974+1974</f>
        <v>9870</v>
      </c>
      <c r="I421" s="68" t="s">
        <v>26</v>
      </c>
      <c r="J421" s="68" t="s">
        <v>26</v>
      </c>
      <c r="K421" s="68" t="s">
        <v>26</v>
      </c>
      <c r="L421" s="31" t="s">
        <v>52</v>
      </c>
    </row>
    <row r="422" spans="1:12" ht="15">
      <c r="A422" s="68"/>
      <c r="B422" s="86"/>
      <c r="C422" s="147"/>
      <c r="D422" s="145"/>
      <c r="E422" s="161"/>
      <c r="F422" s="42">
        <f>F421</f>
        <v>9870</v>
      </c>
      <c r="G422" s="42">
        <f>G421</f>
        <v>9870</v>
      </c>
      <c r="H422" s="42">
        <f>H421</f>
        <v>9870</v>
      </c>
      <c r="I422" s="68"/>
      <c r="J422" s="68"/>
      <c r="K422" s="68"/>
      <c r="L422" s="31"/>
    </row>
    <row r="423" spans="1:12" ht="15">
      <c r="A423" s="68"/>
      <c r="B423" s="86"/>
      <c r="C423" s="147"/>
      <c r="D423" s="145"/>
      <c r="E423" s="161"/>
      <c r="F423" s="42">
        <v>0</v>
      </c>
      <c r="G423" s="42">
        <v>0</v>
      </c>
      <c r="H423" s="42">
        <v>0</v>
      </c>
      <c r="I423" s="68"/>
      <c r="J423" s="68"/>
      <c r="K423" s="68"/>
      <c r="L423" s="31"/>
    </row>
    <row r="424" spans="1:12" ht="15">
      <c r="A424" s="68"/>
      <c r="B424" s="87"/>
      <c r="C424" s="147"/>
      <c r="D424" s="145"/>
      <c r="E424" s="161"/>
      <c r="F424" s="42">
        <v>0</v>
      </c>
      <c r="G424" s="42">
        <v>0</v>
      </c>
      <c r="H424" s="42">
        <v>0</v>
      </c>
      <c r="I424" s="68"/>
      <c r="J424" s="68"/>
      <c r="K424" s="68"/>
      <c r="L424" s="31"/>
    </row>
    <row r="425" spans="1:12" ht="63.75">
      <c r="A425" s="68">
        <v>46</v>
      </c>
      <c r="B425" s="52" t="s">
        <v>409</v>
      </c>
      <c r="C425" s="41">
        <v>2016</v>
      </c>
      <c r="D425" s="145">
        <v>2015</v>
      </c>
      <c r="E425" s="161"/>
      <c r="F425" s="42">
        <v>7500</v>
      </c>
      <c r="G425" s="42">
        <v>7500</v>
      </c>
      <c r="H425" s="42">
        <f>1500+4500+1500</f>
        <v>7500</v>
      </c>
      <c r="I425" s="68" t="s">
        <v>26</v>
      </c>
      <c r="J425" s="68" t="s">
        <v>26</v>
      </c>
      <c r="K425" s="68" t="s">
        <v>26</v>
      </c>
      <c r="L425" s="31" t="s">
        <v>52</v>
      </c>
    </row>
    <row r="426" spans="1:12" ht="15">
      <c r="A426" s="68"/>
      <c r="B426" s="86"/>
      <c r="C426" s="147"/>
      <c r="D426" s="145"/>
      <c r="E426" s="161"/>
      <c r="F426" s="42">
        <f>F425</f>
        <v>7500</v>
      </c>
      <c r="G426" s="42">
        <f>G425</f>
        <v>7500</v>
      </c>
      <c r="H426" s="42">
        <f>H425</f>
        <v>7500</v>
      </c>
      <c r="I426" s="68"/>
      <c r="J426" s="68"/>
      <c r="K426" s="68"/>
      <c r="L426" s="31"/>
    </row>
    <row r="427" spans="1:12" ht="15">
      <c r="A427" s="68"/>
      <c r="B427" s="86"/>
      <c r="C427" s="147"/>
      <c r="D427" s="145"/>
      <c r="E427" s="161"/>
      <c r="F427" s="42">
        <v>0</v>
      </c>
      <c r="G427" s="42">
        <v>0</v>
      </c>
      <c r="H427" s="42">
        <v>0</v>
      </c>
      <c r="I427" s="68"/>
      <c r="J427" s="68"/>
      <c r="K427" s="68"/>
      <c r="L427" s="31"/>
    </row>
    <row r="428" spans="1:12" ht="15">
      <c r="A428" s="68"/>
      <c r="B428" s="87"/>
      <c r="C428" s="147"/>
      <c r="D428" s="145"/>
      <c r="E428" s="161"/>
      <c r="F428" s="42">
        <v>0</v>
      </c>
      <c r="G428" s="42">
        <v>0</v>
      </c>
      <c r="H428" s="42">
        <v>0</v>
      </c>
      <c r="I428" s="68"/>
      <c r="J428" s="68"/>
      <c r="K428" s="68"/>
      <c r="L428" s="31"/>
    </row>
    <row r="429" spans="1:12" ht="63.75">
      <c r="A429" s="68">
        <v>47</v>
      </c>
      <c r="B429" s="52" t="s">
        <v>410</v>
      </c>
      <c r="C429" s="41">
        <v>2016</v>
      </c>
      <c r="D429" s="145">
        <v>2015</v>
      </c>
      <c r="E429" s="161"/>
      <c r="F429" s="42">
        <v>7960</v>
      </c>
      <c r="G429" s="42">
        <v>7960</v>
      </c>
      <c r="H429" s="42">
        <f>1592+4776+1592</f>
        <v>7960</v>
      </c>
      <c r="I429" s="68" t="s">
        <v>26</v>
      </c>
      <c r="J429" s="68" t="s">
        <v>26</v>
      </c>
      <c r="K429" s="68" t="s">
        <v>26</v>
      </c>
      <c r="L429" s="31" t="s">
        <v>52</v>
      </c>
    </row>
    <row r="430" spans="1:12" ht="15">
      <c r="A430" s="68"/>
      <c r="B430" s="86"/>
      <c r="C430" s="147"/>
      <c r="D430" s="145"/>
      <c r="E430" s="161"/>
      <c r="F430" s="42">
        <f>F429</f>
        <v>7960</v>
      </c>
      <c r="G430" s="42">
        <f>G429</f>
        <v>7960</v>
      </c>
      <c r="H430" s="42">
        <f>H429</f>
        <v>7960</v>
      </c>
      <c r="I430" s="68"/>
      <c r="J430" s="68"/>
      <c r="K430" s="68"/>
      <c r="L430" s="31"/>
    </row>
    <row r="431" spans="1:12" ht="15">
      <c r="A431" s="68"/>
      <c r="B431" s="86"/>
      <c r="C431" s="147"/>
      <c r="D431" s="145"/>
      <c r="E431" s="161"/>
      <c r="F431" s="42">
        <v>0</v>
      </c>
      <c r="G431" s="42">
        <v>0</v>
      </c>
      <c r="H431" s="42">
        <v>0</v>
      </c>
      <c r="I431" s="68"/>
      <c r="J431" s="68"/>
      <c r="K431" s="68"/>
      <c r="L431" s="31"/>
    </row>
    <row r="432" spans="1:12" ht="15">
      <c r="A432" s="68"/>
      <c r="B432" s="87"/>
      <c r="C432" s="147"/>
      <c r="D432" s="145"/>
      <c r="E432" s="161"/>
      <c r="F432" s="42">
        <v>0</v>
      </c>
      <c r="G432" s="42">
        <v>0</v>
      </c>
      <c r="H432" s="42">
        <v>0</v>
      </c>
      <c r="I432" s="68"/>
      <c r="J432" s="68"/>
      <c r="K432" s="68"/>
      <c r="L432" s="31"/>
    </row>
    <row r="433" spans="1:12" ht="127.5">
      <c r="A433" s="68">
        <v>48</v>
      </c>
      <c r="B433" s="31" t="s">
        <v>231</v>
      </c>
      <c r="C433" s="41">
        <v>2016</v>
      </c>
      <c r="D433" s="69">
        <v>42500</v>
      </c>
      <c r="E433" s="161"/>
      <c r="F433" s="42">
        <v>12006.4</v>
      </c>
      <c r="G433" s="42">
        <v>12006.4</v>
      </c>
      <c r="H433" s="42">
        <v>12006.4</v>
      </c>
      <c r="I433" s="68" t="s">
        <v>26</v>
      </c>
      <c r="J433" s="68" t="s">
        <v>26</v>
      </c>
      <c r="K433" s="68" t="s">
        <v>26</v>
      </c>
      <c r="L433" s="31" t="s">
        <v>52</v>
      </c>
    </row>
    <row r="434" spans="1:12" ht="15">
      <c r="A434" s="68"/>
      <c r="B434" s="86"/>
      <c r="C434" s="147"/>
      <c r="D434" s="145"/>
      <c r="E434" s="161"/>
      <c r="F434" s="42">
        <f>F433</f>
        <v>12006.4</v>
      </c>
      <c r="G434" s="42">
        <f>G433</f>
        <v>12006.4</v>
      </c>
      <c r="H434" s="42">
        <f>H433</f>
        <v>12006.4</v>
      </c>
      <c r="I434" s="68"/>
      <c r="J434" s="68"/>
      <c r="K434" s="68"/>
      <c r="L434" s="31"/>
    </row>
    <row r="435" spans="1:12" ht="15">
      <c r="A435" s="68"/>
      <c r="B435" s="86"/>
      <c r="C435" s="147"/>
      <c r="D435" s="145"/>
      <c r="E435" s="161"/>
      <c r="F435" s="42">
        <v>0</v>
      </c>
      <c r="G435" s="42">
        <v>0</v>
      </c>
      <c r="H435" s="42">
        <v>0</v>
      </c>
      <c r="I435" s="68"/>
      <c r="J435" s="68"/>
      <c r="K435" s="68"/>
      <c r="L435" s="31"/>
    </row>
    <row r="436" spans="1:12" ht="15">
      <c r="A436" s="68"/>
      <c r="B436" s="2"/>
      <c r="C436" s="147"/>
      <c r="D436" s="145"/>
      <c r="E436" s="161"/>
      <c r="F436" s="42">
        <v>0</v>
      </c>
      <c r="G436" s="42">
        <v>0</v>
      </c>
      <c r="H436" s="42">
        <v>0</v>
      </c>
      <c r="I436" s="68"/>
      <c r="J436" s="68"/>
      <c r="K436" s="68"/>
      <c r="L436" s="31"/>
    </row>
    <row r="437" spans="1:12" ht="63.75">
      <c r="A437" s="68">
        <v>49</v>
      </c>
      <c r="B437" s="52" t="s">
        <v>232</v>
      </c>
      <c r="C437" s="41" t="s">
        <v>228</v>
      </c>
      <c r="D437" s="69">
        <v>42500</v>
      </c>
      <c r="E437" s="161"/>
      <c r="F437" s="42">
        <v>14778.4</v>
      </c>
      <c r="G437" s="42">
        <v>7389.2</v>
      </c>
      <c r="H437" s="42">
        <f>2955.68+4433.52</f>
        <v>7389.200000000001</v>
      </c>
      <c r="I437" s="68" t="s">
        <v>26</v>
      </c>
      <c r="J437" s="68" t="s">
        <v>26</v>
      </c>
      <c r="K437" s="68" t="s">
        <v>26</v>
      </c>
      <c r="L437" s="31" t="s">
        <v>32</v>
      </c>
    </row>
    <row r="438" spans="1:12" ht="15">
      <c r="A438" s="68"/>
      <c r="B438" s="86"/>
      <c r="C438" s="147"/>
      <c r="D438" s="145"/>
      <c r="E438" s="161"/>
      <c r="F438" s="42">
        <f>F437</f>
        <v>14778.4</v>
      </c>
      <c r="G438" s="42">
        <f>G437</f>
        <v>7389.2</v>
      </c>
      <c r="H438" s="42">
        <f>H437</f>
        <v>7389.200000000001</v>
      </c>
      <c r="I438" s="68"/>
      <c r="J438" s="68"/>
      <c r="K438" s="68"/>
      <c r="L438" s="31"/>
    </row>
    <row r="439" spans="1:12" ht="15">
      <c r="A439" s="68"/>
      <c r="B439" s="86"/>
      <c r="C439" s="147"/>
      <c r="D439" s="145"/>
      <c r="E439" s="161"/>
      <c r="F439" s="42">
        <v>0</v>
      </c>
      <c r="G439" s="42">
        <v>0</v>
      </c>
      <c r="H439" s="42">
        <v>0</v>
      </c>
      <c r="I439" s="68"/>
      <c r="J439" s="68"/>
      <c r="K439" s="68"/>
      <c r="L439" s="31"/>
    </row>
    <row r="440" spans="1:12" ht="15">
      <c r="A440" s="68"/>
      <c r="B440" s="2"/>
      <c r="C440" s="147"/>
      <c r="D440" s="145"/>
      <c r="E440" s="161"/>
      <c r="F440" s="42">
        <v>0</v>
      </c>
      <c r="G440" s="42">
        <v>0</v>
      </c>
      <c r="H440" s="42">
        <v>0</v>
      </c>
      <c r="I440" s="68"/>
      <c r="J440" s="68"/>
      <c r="K440" s="68"/>
      <c r="L440" s="31"/>
    </row>
    <row r="441" spans="1:12" ht="114.75">
      <c r="A441" s="68">
        <v>50</v>
      </c>
      <c r="B441" s="52" t="s">
        <v>233</v>
      </c>
      <c r="C441" s="41" t="s">
        <v>228</v>
      </c>
      <c r="D441" s="69">
        <v>42500</v>
      </c>
      <c r="E441" s="161"/>
      <c r="F441" s="42">
        <v>11400</v>
      </c>
      <c r="G441" s="42">
        <v>6840</v>
      </c>
      <c r="H441" s="42">
        <f>2280+4560</f>
        <v>6840</v>
      </c>
      <c r="I441" s="68" t="s">
        <v>26</v>
      </c>
      <c r="J441" s="68" t="s">
        <v>26</v>
      </c>
      <c r="K441" s="68" t="s">
        <v>26</v>
      </c>
      <c r="L441" s="31" t="s">
        <v>32</v>
      </c>
    </row>
    <row r="442" spans="1:12" ht="15">
      <c r="A442" s="68"/>
      <c r="B442" s="86"/>
      <c r="C442" s="147"/>
      <c r="D442" s="145"/>
      <c r="E442" s="161"/>
      <c r="F442" s="42">
        <f>F441</f>
        <v>11400</v>
      </c>
      <c r="G442" s="42">
        <f>G441</f>
        <v>6840</v>
      </c>
      <c r="H442" s="42">
        <f>H441</f>
        <v>6840</v>
      </c>
      <c r="I442" s="68"/>
      <c r="J442" s="68"/>
      <c r="K442" s="68"/>
      <c r="L442" s="31"/>
    </row>
    <row r="443" spans="1:12" ht="15">
      <c r="A443" s="68"/>
      <c r="B443" s="86"/>
      <c r="C443" s="147"/>
      <c r="D443" s="145"/>
      <c r="E443" s="161"/>
      <c r="F443" s="42">
        <v>0</v>
      </c>
      <c r="G443" s="42">
        <v>0</v>
      </c>
      <c r="H443" s="42">
        <v>0</v>
      </c>
      <c r="I443" s="68"/>
      <c r="J443" s="68"/>
      <c r="K443" s="68"/>
      <c r="L443" s="31"/>
    </row>
    <row r="444" spans="1:12" ht="15">
      <c r="A444" s="68"/>
      <c r="B444" s="2"/>
      <c r="C444" s="147"/>
      <c r="D444" s="145"/>
      <c r="E444" s="161"/>
      <c r="F444" s="42">
        <v>0</v>
      </c>
      <c r="G444" s="42">
        <v>0</v>
      </c>
      <c r="H444" s="42">
        <v>0</v>
      </c>
      <c r="I444" s="68"/>
      <c r="J444" s="68"/>
      <c r="K444" s="68"/>
      <c r="L444" s="31"/>
    </row>
    <row r="445" spans="1:12" ht="102">
      <c r="A445" s="68">
        <v>51</v>
      </c>
      <c r="B445" s="52" t="s">
        <v>234</v>
      </c>
      <c r="C445" s="41" t="s">
        <v>228</v>
      </c>
      <c r="D445" s="69">
        <v>42500</v>
      </c>
      <c r="E445" s="161"/>
      <c r="F445" s="42">
        <v>10170.125</v>
      </c>
      <c r="G445" s="42">
        <v>2034.025</v>
      </c>
      <c r="H445" s="42">
        <f>2034.025</f>
        <v>2034.025</v>
      </c>
      <c r="I445" s="68" t="s">
        <v>26</v>
      </c>
      <c r="J445" s="68" t="s">
        <v>26</v>
      </c>
      <c r="K445" s="68" t="s">
        <v>26</v>
      </c>
      <c r="L445" s="31" t="s">
        <v>32</v>
      </c>
    </row>
    <row r="446" spans="1:12" ht="15">
      <c r="A446" s="68"/>
      <c r="B446" s="86"/>
      <c r="C446" s="147"/>
      <c r="D446" s="145"/>
      <c r="E446" s="161"/>
      <c r="F446" s="42">
        <f>F445</f>
        <v>10170.125</v>
      </c>
      <c r="G446" s="42">
        <f>G445</f>
        <v>2034.025</v>
      </c>
      <c r="H446" s="42">
        <f>H445</f>
        <v>2034.025</v>
      </c>
      <c r="I446" s="68"/>
      <c r="J446" s="68"/>
      <c r="K446" s="68"/>
      <c r="L446" s="31"/>
    </row>
    <row r="447" spans="1:12" ht="15">
      <c r="A447" s="68"/>
      <c r="B447" s="86"/>
      <c r="C447" s="147"/>
      <c r="D447" s="145"/>
      <c r="E447" s="161"/>
      <c r="F447" s="42">
        <v>0</v>
      </c>
      <c r="G447" s="42">
        <v>0</v>
      </c>
      <c r="H447" s="42">
        <v>0</v>
      </c>
      <c r="I447" s="68"/>
      <c r="J447" s="68"/>
      <c r="K447" s="68"/>
      <c r="L447" s="31"/>
    </row>
    <row r="448" spans="1:12" ht="15">
      <c r="A448" s="68"/>
      <c r="B448" s="2"/>
      <c r="C448" s="147"/>
      <c r="D448" s="145"/>
      <c r="E448" s="161"/>
      <c r="F448" s="42">
        <v>0</v>
      </c>
      <c r="G448" s="42">
        <v>0</v>
      </c>
      <c r="H448" s="42">
        <v>0</v>
      </c>
      <c r="I448" s="68"/>
      <c r="J448" s="68"/>
      <c r="K448" s="68"/>
      <c r="L448" s="31"/>
    </row>
    <row r="449" spans="1:12" ht="76.5">
      <c r="A449" s="68">
        <v>52</v>
      </c>
      <c r="B449" s="52" t="s">
        <v>235</v>
      </c>
      <c r="C449" s="41" t="s">
        <v>228</v>
      </c>
      <c r="D449" s="69">
        <v>42510</v>
      </c>
      <c r="E449" s="161"/>
      <c r="F449" s="42">
        <v>12650</v>
      </c>
      <c r="G449" s="42">
        <v>5692.5</v>
      </c>
      <c r="H449" s="42">
        <f>3162.5+2530</f>
        <v>5692.5</v>
      </c>
      <c r="I449" s="68" t="s">
        <v>26</v>
      </c>
      <c r="J449" s="68" t="s">
        <v>26</v>
      </c>
      <c r="K449" s="68" t="s">
        <v>26</v>
      </c>
      <c r="L449" s="31" t="s">
        <v>32</v>
      </c>
    </row>
    <row r="450" spans="1:12" ht="15">
      <c r="A450" s="68"/>
      <c r="B450" s="86"/>
      <c r="C450" s="147"/>
      <c r="D450" s="145"/>
      <c r="E450" s="161"/>
      <c r="F450" s="42">
        <f>F449</f>
        <v>12650</v>
      </c>
      <c r="G450" s="42">
        <f>G449</f>
        <v>5692.5</v>
      </c>
      <c r="H450" s="42">
        <f>H449</f>
        <v>5692.5</v>
      </c>
      <c r="I450" s="68"/>
      <c r="J450" s="68"/>
      <c r="K450" s="68"/>
      <c r="L450" s="31"/>
    </row>
    <row r="451" spans="1:12" ht="15">
      <c r="A451" s="68"/>
      <c r="B451" s="86"/>
      <c r="C451" s="147"/>
      <c r="D451" s="145"/>
      <c r="E451" s="161"/>
      <c r="F451" s="42">
        <v>0</v>
      </c>
      <c r="G451" s="42">
        <v>0</v>
      </c>
      <c r="H451" s="42">
        <v>0</v>
      </c>
      <c r="I451" s="68"/>
      <c r="J451" s="68"/>
      <c r="K451" s="68"/>
      <c r="L451" s="31"/>
    </row>
    <row r="452" spans="1:12" ht="15">
      <c r="A452" s="68"/>
      <c r="B452" s="2"/>
      <c r="C452" s="147"/>
      <c r="D452" s="145"/>
      <c r="E452" s="161"/>
      <c r="F452" s="42">
        <v>0</v>
      </c>
      <c r="G452" s="42">
        <v>0</v>
      </c>
      <c r="H452" s="42">
        <v>0</v>
      </c>
      <c r="I452" s="68"/>
      <c r="J452" s="68"/>
      <c r="K452" s="68"/>
      <c r="L452" s="31"/>
    </row>
    <row r="453" spans="1:12" ht="102">
      <c r="A453" s="68">
        <v>53</v>
      </c>
      <c r="B453" s="52" t="s">
        <v>236</v>
      </c>
      <c r="C453" s="41" t="s">
        <v>228</v>
      </c>
      <c r="D453" s="69">
        <v>42510</v>
      </c>
      <c r="E453" s="161"/>
      <c r="F453" s="42">
        <v>6700</v>
      </c>
      <c r="G453" s="42">
        <f>2680+1340</f>
        <v>4020</v>
      </c>
      <c r="H453" s="42">
        <f>1005+1675+1340</f>
        <v>4020</v>
      </c>
      <c r="I453" s="68" t="s">
        <v>26</v>
      </c>
      <c r="J453" s="68" t="s">
        <v>26</v>
      </c>
      <c r="K453" s="68" t="s">
        <v>26</v>
      </c>
      <c r="L453" s="31" t="s">
        <v>32</v>
      </c>
    </row>
    <row r="454" spans="1:12" ht="15">
      <c r="A454" s="68"/>
      <c r="B454" s="86"/>
      <c r="C454" s="147"/>
      <c r="D454" s="145"/>
      <c r="E454" s="161"/>
      <c r="F454" s="42">
        <f>F453</f>
        <v>6700</v>
      </c>
      <c r="G454" s="42">
        <f>G453</f>
        <v>4020</v>
      </c>
      <c r="H454" s="42">
        <f>H453</f>
        <v>4020</v>
      </c>
      <c r="I454" s="68"/>
      <c r="J454" s="68"/>
      <c r="K454" s="68"/>
      <c r="L454" s="31"/>
    </row>
    <row r="455" spans="1:12" ht="15">
      <c r="A455" s="68"/>
      <c r="B455" s="86"/>
      <c r="C455" s="147"/>
      <c r="D455" s="145"/>
      <c r="E455" s="161"/>
      <c r="F455" s="42">
        <v>0</v>
      </c>
      <c r="G455" s="42">
        <v>0</v>
      </c>
      <c r="H455" s="42">
        <v>0</v>
      </c>
      <c r="I455" s="68"/>
      <c r="J455" s="68"/>
      <c r="K455" s="68"/>
      <c r="L455" s="31"/>
    </row>
    <row r="456" spans="1:12" ht="15">
      <c r="A456" s="68"/>
      <c r="B456" s="2"/>
      <c r="C456" s="147"/>
      <c r="D456" s="145"/>
      <c r="E456" s="161"/>
      <c r="F456" s="42">
        <v>0</v>
      </c>
      <c r="G456" s="42">
        <v>0</v>
      </c>
      <c r="H456" s="42">
        <v>0</v>
      </c>
      <c r="I456" s="68"/>
      <c r="J456" s="68"/>
      <c r="K456" s="68"/>
      <c r="L456" s="31"/>
    </row>
    <row r="457" spans="1:12" ht="102">
      <c r="A457" s="68">
        <v>54</v>
      </c>
      <c r="B457" s="52" t="s">
        <v>311</v>
      </c>
      <c r="C457" s="41" t="s">
        <v>228</v>
      </c>
      <c r="D457" s="69"/>
      <c r="E457" s="161"/>
      <c r="F457" s="42">
        <v>13050</v>
      </c>
      <c r="G457" s="42">
        <v>7830</v>
      </c>
      <c r="H457" s="42">
        <f>7830</f>
        <v>7830</v>
      </c>
      <c r="I457" s="68" t="s">
        <v>26</v>
      </c>
      <c r="J457" s="68" t="s">
        <v>26</v>
      </c>
      <c r="K457" s="68" t="s">
        <v>26</v>
      </c>
      <c r="L457" s="31" t="s">
        <v>32</v>
      </c>
    </row>
    <row r="458" spans="1:12" ht="15">
      <c r="A458" s="68"/>
      <c r="B458" s="86"/>
      <c r="C458" s="147"/>
      <c r="D458" s="145"/>
      <c r="E458" s="161"/>
      <c r="F458" s="42">
        <f>F457</f>
        <v>13050</v>
      </c>
      <c r="G458" s="42">
        <f>G457</f>
        <v>7830</v>
      </c>
      <c r="H458" s="42">
        <f>H457</f>
        <v>7830</v>
      </c>
      <c r="I458" s="68"/>
      <c r="J458" s="68"/>
      <c r="K458" s="68"/>
      <c r="L458" s="31"/>
    </row>
    <row r="459" spans="1:12" ht="15">
      <c r="A459" s="68"/>
      <c r="B459" s="86"/>
      <c r="C459" s="147"/>
      <c r="D459" s="145"/>
      <c r="E459" s="161"/>
      <c r="F459" s="42">
        <v>0</v>
      </c>
      <c r="G459" s="42">
        <v>0</v>
      </c>
      <c r="H459" s="42">
        <v>0</v>
      </c>
      <c r="I459" s="68"/>
      <c r="J459" s="68"/>
      <c r="K459" s="68"/>
      <c r="L459" s="31"/>
    </row>
    <row r="460" spans="1:12" ht="15">
      <c r="A460" s="68"/>
      <c r="B460" s="2"/>
      <c r="C460" s="147"/>
      <c r="D460" s="145"/>
      <c r="E460" s="161"/>
      <c r="F460" s="42">
        <v>0</v>
      </c>
      <c r="G460" s="42">
        <v>0</v>
      </c>
      <c r="H460" s="42">
        <v>0</v>
      </c>
      <c r="I460" s="68"/>
      <c r="J460" s="68"/>
      <c r="K460" s="68"/>
      <c r="L460" s="31"/>
    </row>
    <row r="461" spans="1:12" ht="140.25">
      <c r="A461" s="68">
        <v>55</v>
      </c>
      <c r="B461" s="52" t="s">
        <v>312</v>
      </c>
      <c r="C461" s="41" t="s">
        <v>228</v>
      </c>
      <c r="D461" s="69"/>
      <c r="E461" s="161"/>
      <c r="F461" s="42">
        <v>12100</v>
      </c>
      <c r="G461" s="42">
        <v>6655</v>
      </c>
      <c r="H461" s="42">
        <f>6655</f>
        <v>6655</v>
      </c>
      <c r="I461" s="68" t="s">
        <v>26</v>
      </c>
      <c r="J461" s="68" t="s">
        <v>26</v>
      </c>
      <c r="K461" s="68" t="s">
        <v>26</v>
      </c>
      <c r="L461" s="31" t="s">
        <v>32</v>
      </c>
    </row>
    <row r="462" spans="1:12" ht="15">
      <c r="A462" s="68"/>
      <c r="B462" s="86"/>
      <c r="C462" s="147"/>
      <c r="D462" s="145"/>
      <c r="E462" s="161"/>
      <c r="F462" s="42">
        <f>F461</f>
        <v>12100</v>
      </c>
      <c r="G462" s="42">
        <f>G461</f>
        <v>6655</v>
      </c>
      <c r="H462" s="42">
        <f>H461</f>
        <v>6655</v>
      </c>
      <c r="I462" s="68"/>
      <c r="J462" s="68"/>
      <c r="K462" s="68"/>
      <c r="L462" s="31"/>
    </row>
    <row r="463" spans="1:12" ht="15">
      <c r="A463" s="68"/>
      <c r="B463" s="86"/>
      <c r="C463" s="147"/>
      <c r="D463" s="145"/>
      <c r="E463" s="161"/>
      <c r="F463" s="42">
        <v>0</v>
      </c>
      <c r="G463" s="42">
        <v>0</v>
      </c>
      <c r="H463" s="42">
        <v>0</v>
      </c>
      <c r="I463" s="68"/>
      <c r="J463" s="68"/>
      <c r="K463" s="68"/>
      <c r="L463" s="31"/>
    </row>
    <row r="464" spans="1:12" ht="15">
      <c r="A464" s="68"/>
      <c r="B464" s="2"/>
      <c r="C464" s="147"/>
      <c r="D464" s="145"/>
      <c r="E464" s="161"/>
      <c r="F464" s="42">
        <v>0</v>
      </c>
      <c r="G464" s="42">
        <v>0</v>
      </c>
      <c r="H464" s="42">
        <v>0</v>
      </c>
      <c r="I464" s="68"/>
      <c r="J464" s="68"/>
      <c r="K464" s="68"/>
      <c r="L464" s="31"/>
    </row>
    <row r="465" spans="1:12" ht="63.75">
      <c r="A465" s="68">
        <v>56</v>
      </c>
      <c r="B465" s="52" t="s">
        <v>313</v>
      </c>
      <c r="C465" s="41" t="s">
        <v>228</v>
      </c>
      <c r="D465" s="69"/>
      <c r="E465" s="161"/>
      <c r="F465" s="42">
        <v>9000</v>
      </c>
      <c r="G465" s="42">
        <v>5400</v>
      </c>
      <c r="H465" s="42">
        <f>2700+2700</f>
        <v>5400</v>
      </c>
      <c r="I465" s="68" t="s">
        <v>26</v>
      </c>
      <c r="J465" s="68" t="s">
        <v>26</v>
      </c>
      <c r="K465" s="68" t="s">
        <v>26</v>
      </c>
      <c r="L465" s="31" t="s">
        <v>32</v>
      </c>
    </row>
    <row r="466" spans="1:12" ht="15">
      <c r="A466" s="68"/>
      <c r="B466" s="86"/>
      <c r="C466" s="147"/>
      <c r="D466" s="145"/>
      <c r="E466" s="161"/>
      <c r="F466" s="42">
        <f>F465</f>
        <v>9000</v>
      </c>
      <c r="G466" s="42">
        <f>G465</f>
        <v>5400</v>
      </c>
      <c r="H466" s="42">
        <f>H465</f>
        <v>5400</v>
      </c>
      <c r="I466" s="68"/>
      <c r="J466" s="68"/>
      <c r="K466" s="68"/>
      <c r="L466" s="31"/>
    </row>
    <row r="467" spans="1:12" ht="15">
      <c r="A467" s="68"/>
      <c r="B467" s="86"/>
      <c r="C467" s="147"/>
      <c r="D467" s="145"/>
      <c r="E467" s="161"/>
      <c r="F467" s="42">
        <v>0</v>
      </c>
      <c r="G467" s="42">
        <v>0</v>
      </c>
      <c r="H467" s="42">
        <v>0</v>
      </c>
      <c r="I467" s="68"/>
      <c r="J467" s="68"/>
      <c r="K467" s="68"/>
      <c r="L467" s="31"/>
    </row>
    <row r="468" spans="1:12" ht="15">
      <c r="A468" s="68"/>
      <c r="B468" s="2"/>
      <c r="C468" s="147"/>
      <c r="D468" s="145"/>
      <c r="E468" s="161"/>
      <c r="F468" s="42">
        <v>0</v>
      </c>
      <c r="G468" s="42">
        <v>0</v>
      </c>
      <c r="H468" s="42">
        <v>0</v>
      </c>
      <c r="I468" s="68"/>
      <c r="J468" s="68"/>
      <c r="K468" s="68"/>
      <c r="L468" s="31"/>
    </row>
    <row r="469" spans="1:12" ht="63.75">
      <c r="A469" s="68">
        <v>57</v>
      </c>
      <c r="B469" s="52" t="s">
        <v>314</v>
      </c>
      <c r="C469" s="41" t="s">
        <v>228</v>
      </c>
      <c r="D469" s="69">
        <v>42576</v>
      </c>
      <c r="E469" s="161"/>
      <c r="F469" s="42">
        <v>8126.25</v>
      </c>
      <c r="G469" s="42">
        <v>2437.875</v>
      </c>
      <c r="H469" s="42">
        <f>2437.875</f>
        <v>2437.875</v>
      </c>
      <c r="I469" s="68" t="s">
        <v>26</v>
      </c>
      <c r="J469" s="68" t="s">
        <v>26</v>
      </c>
      <c r="K469" s="68" t="s">
        <v>26</v>
      </c>
      <c r="L469" s="31" t="s">
        <v>32</v>
      </c>
    </row>
    <row r="470" spans="1:12" ht="15">
      <c r="A470" s="68"/>
      <c r="B470" s="86"/>
      <c r="C470" s="147"/>
      <c r="D470" s="145"/>
      <c r="E470" s="161"/>
      <c r="F470" s="42">
        <f>F469</f>
        <v>8126.25</v>
      </c>
      <c r="G470" s="42">
        <f>G469</f>
        <v>2437.875</v>
      </c>
      <c r="H470" s="42">
        <f>H469</f>
        <v>2437.875</v>
      </c>
      <c r="I470" s="68"/>
      <c r="J470" s="68"/>
      <c r="K470" s="68"/>
      <c r="L470" s="31"/>
    </row>
    <row r="471" spans="1:12" ht="15">
      <c r="A471" s="68"/>
      <c r="B471" s="86"/>
      <c r="C471" s="147"/>
      <c r="D471" s="145"/>
      <c r="E471" s="161"/>
      <c r="F471" s="42">
        <v>0</v>
      </c>
      <c r="G471" s="42">
        <v>0</v>
      </c>
      <c r="H471" s="42">
        <v>0</v>
      </c>
      <c r="I471" s="68"/>
      <c r="J471" s="68"/>
      <c r="K471" s="68"/>
      <c r="L471" s="31"/>
    </row>
    <row r="472" spans="1:12" ht="15">
      <c r="A472" s="68"/>
      <c r="B472" s="2"/>
      <c r="C472" s="147"/>
      <c r="D472" s="145"/>
      <c r="E472" s="161"/>
      <c r="F472" s="42">
        <v>0</v>
      </c>
      <c r="G472" s="42">
        <v>0</v>
      </c>
      <c r="H472" s="42">
        <v>0</v>
      </c>
      <c r="I472" s="68"/>
      <c r="J472" s="68"/>
      <c r="K472" s="68"/>
      <c r="L472" s="31"/>
    </row>
    <row r="473" spans="1:12" ht="140.25">
      <c r="A473" s="68">
        <v>58</v>
      </c>
      <c r="B473" s="52" t="s">
        <v>315</v>
      </c>
      <c r="C473" s="41" t="s">
        <v>228</v>
      </c>
      <c r="D473" s="69">
        <v>42576</v>
      </c>
      <c r="E473" s="161"/>
      <c r="F473" s="42">
        <v>15070.5</v>
      </c>
      <c r="G473" s="42">
        <v>4521.15</v>
      </c>
      <c r="H473" s="42">
        <f>4521.15</f>
        <v>4521.15</v>
      </c>
      <c r="I473" s="68" t="s">
        <v>26</v>
      </c>
      <c r="J473" s="68" t="s">
        <v>26</v>
      </c>
      <c r="K473" s="68" t="s">
        <v>26</v>
      </c>
      <c r="L473" s="31" t="s">
        <v>32</v>
      </c>
    </row>
    <row r="474" spans="1:12" ht="15">
      <c r="A474" s="68"/>
      <c r="B474" s="86"/>
      <c r="C474" s="147"/>
      <c r="D474" s="145"/>
      <c r="E474" s="161"/>
      <c r="F474" s="42">
        <f>F473</f>
        <v>15070.5</v>
      </c>
      <c r="G474" s="42">
        <f>G473</f>
        <v>4521.15</v>
      </c>
      <c r="H474" s="42">
        <f>H473</f>
        <v>4521.15</v>
      </c>
      <c r="I474" s="68"/>
      <c r="J474" s="68"/>
      <c r="K474" s="68"/>
      <c r="L474" s="31"/>
    </row>
    <row r="475" spans="1:12" ht="15">
      <c r="A475" s="68"/>
      <c r="B475" s="86"/>
      <c r="C475" s="147"/>
      <c r="D475" s="145"/>
      <c r="E475" s="161"/>
      <c r="F475" s="42">
        <v>0</v>
      </c>
      <c r="G475" s="42">
        <v>0</v>
      </c>
      <c r="H475" s="42">
        <v>0</v>
      </c>
      <c r="I475" s="68"/>
      <c r="J475" s="68"/>
      <c r="K475" s="68"/>
      <c r="L475" s="31"/>
    </row>
    <row r="476" spans="1:12" ht="15">
      <c r="A476" s="68"/>
      <c r="B476" s="2"/>
      <c r="C476" s="147"/>
      <c r="D476" s="145"/>
      <c r="E476" s="161"/>
      <c r="F476" s="42">
        <v>0</v>
      </c>
      <c r="G476" s="42">
        <v>0</v>
      </c>
      <c r="H476" s="42">
        <v>0</v>
      </c>
      <c r="I476" s="68"/>
      <c r="J476" s="68"/>
      <c r="K476" s="68"/>
      <c r="L476" s="31"/>
    </row>
    <row r="477" spans="1:12" ht="89.25">
      <c r="A477" s="68">
        <v>59</v>
      </c>
      <c r="B477" s="52" t="s">
        <v>316</v>
      </c>
      <c r="C477" s="41" t="s">
        <v>228</v>
      </c>
      <c r="D477" s="69">
        <v>42576</v>
      </c>
      <c r="E477" s="161"/>
      <c r="F477" s="42">
        <v>4900</v>
      </c>
      <c r="G477" s="42">
        <v>1960</v>
      </c>
      <c r="H477" s="42">
        <f>1960</f>
        <v>1960</v>
      </c>
      <c r="I477" s="68" t="s">
        <v>26</v>
      </c>
      <c r="J477" s="68" t="s">
        <v>26</v>
      </c>
      <c r="K477" s="68" t="s">
        <v>26</v>
      </c>
      <c r="L477" s="31" t="s">
        <v>32</v>
      </c>
    </row>
    <row r="478" spans="1:12" ht="15">
      <c r="A478" s="68"/>
      <c r="B478" s="86"/>
      <c r="C478" s="147"/>
      <c r="D478" s="145"/>
      <c r="E478" s="161"/>
      <c r="F478" s="42">
        <f>F477</f>
        <v>4900</v>
      </c>
      <c r="G478" s="42">
        <f>G477</f>
        <v>1960</v>
      </c>
      <c r="H478" s="42">
        <f>H477</f>
        <v>1960</v>
      </c>
      <c r="I478" s="68"/>
      <c r="J478" s="68"/>
      <c r="K478" s="68"/>
      <c r="L478" s="31"/>
    </row>
    <row r="479" spans="1:12" ht="15">
      <c r="A479" s="68"/>
      <c r="B479" s="86"/>
      <c r="C479" s="147"/>
      <c r="D479" s="145"/>
      <c r="E479" s="161"/>
      <c r="F479" s="42">
        <v>0</v>
      </c>
      <c r="G479" s="42">
        <v>0</v>
      </c>
      <c r="H479" s="42">
        <v>0</v>
      </c>
      <c r="I479" s="68"/>
      <c r="J479" s="68"/>
      <c r="K479" s="68"/>
      <c r="L479" s="31"/>
    </row>
    <row r="480" spans="1:12" ht="15">
      <c r="A480" s="68"/>
      <c r="B480" s="2"/>
      <c r="C480" s="147"/>
      <c r="D480" s="145"/>
      <c r="E480" s="161"/>
      <c r="F480" s="42">
        <v>0</v>
      </c>
      <c r="G480" s="42">
        <v>0</v>
      </c>
      <c r="H480" s="42">
        <v>0</v>
      </c>
      <c r="I480" s="68"/>
      <c r="J480" s="68"/>
      <c r="K480" s="68"/>
      <c r="L480" s="31"/>
    </row>
    <row r="481" spans="1:12" ht="89.25">
      <c r="A481" s="68">
        <v>60</v>
      </c>
      <c r="B481" s="52" t="s">
        <v>317</v>
      </c>
      <c r="C481" s="41" t="s">
        <v>228</v>
      </c>
      <c r="D481" s="69">
        <v>42576</v>
      </c>
      <c r="E481" s="161"/>
      <c r="F481" s="42">
        <v>9995</v>
      </c>
      <c r="G481" s="42">
        <v>3998</v>
      </c>
      <c r="H481" s="42">
        <f>3998</f>
        <v>3998</v>
      </c>
      <c r="I481" s="68" t="s">
        <v>26</v>
      </c>
      <c r="J481" s="68" t="s">
        <v>26</v>
      </c>
      <c r="K481" s="68" t="s">
        <v>26</v>
      </c>
      <c r="L481" s="31" t="s">
        <v>32</v>
      </c>
    </row>
    <row r="482" spans="1:12" ht="15">
      <c r="A482" s="68"/>
      <c r="B482" s="86"/>
      <c r="C482" s="147"/>
      <c r="D482" s="145"/>
      <c r="E482" s="161"/>
      <c r="F482" s="42">
        <f>F481</f>
        <v>9995</v>
      </c>
      <c r="G482" s="42">
        <f>G481</f>
        <v>3998</v>
      </c>
      <c r="H482" s="42">
        <f>H481</f>
        <v>3998</v>
      </c>
      <c r="I482" s="68"/>
      <c r="J482" s="68"/>
      <c r="K482" s="68"/>
      <c r="L482" s="31"/>
    </row>
    <row r="483" spans="1:12" ht="15">
      <c r="A483" s="68"/>
      <c r="B483" s="86"/>
      <c r="C483" s="147"/>
      <c r="D483" s="145"/>
      <c r="E483" s="161"/>
      <c r="F483" s="42">
        <v>0</v>
      </c>
      <c r="G483" s="42">
        <v>0</v>
      </c>
      <c r="H483" s="42">
        <v>0</v>
      </c>
      <c r="I483" s="68"/>
      <c r="J483" s="68"/>
      <c r="K483" s="68"/>
      <c r="L483" s="31"/>
    </row>
    <row r="484" spans="1:12" ht="15">
      <c r="A484" s="68"/>
      <c r="B484" s="2"/>
      <c r="C484" s="147"/>
      <c r="D484" s="145"/>
      <c r="E484" s="161"/>
      <c r="F484" s="42">
        <v>0</v>
      </c>
      <c r="G484" s="42">
        <v>0</v>
      </c>
      <c r="H484" s="42">
        <v>0</v>
      </c>
      <c r="I484" s="68"/>
      <c r="J484" s="68"/>
      <c r="K484" s="68"/>
      <c r="L484" s="31"/>
    </row>
    <row r="485" spans="1:12" ht="63.75">
      <c r="A485" s="68">
        <v>61</v>
      </c>
      <c r="B485" s="52" t="s">
        <v>318</v>
      </c>
      <c r="C485" s="41" t="s">
        <v>228</v>
      </c>
      <c r="D485" s="69">
        <v>42593</v>
      </c>
      <c r="E485" s="161"/>
      <c r="F485" s="42">
        <v>7935.125</v>
      </c>
      <c r="G485" s="42">
        <v>5554.5875</v>
      </c>
      <c r="H485" s="42">
        <f>2380.5375+3174.05</f>
        <v>5554.5875</v>
      </c>
      <c r="I485" s="68" t="s">
        <v>26</v>
      </c>
      <c r="J485" s="68" t="s">
        <v>26</v>
      </c>
      <c r="K485" s="68" t="s">
        <v>26</v>
      </c>
      <c r="L485" s="31" t="s">
        <v>32</v>
      </c>
    </row>
    <row r="486" spans="1:12" ht="15">
      <c r="A486" s="68"/>
      <c r="B486" s="86"/>
      <c r="C486" s="147"/>
      <c r="D486" s="145"/>
      <c r="E486" s="161"/>
      <c r="F486" s="42">
        <f>F485</f>
        <v>7935.125</v>
      </c>
      <c r="G486" s="42">
        <f>G485</f>
        <v>5554.5875</v>
      </c>
      <c r="H486" s="42">
        <f>H485</f>
        <v>5554.5875</v>
      </c>
      <c r="I486" s="68"/>
      <c r="J486" s="68"/>
      <c r="K486" s="68"/>
      <c r="L486" s="31"/>
    </row>
    <row r="487" spans="1:12" ht="15">
      <c r="A487" s="68"/>
      <c r="B487" s="86"/>
      <c r="C487" s="147"/>
      <c r="D487" s="145"/>
      <c r="E487" s="161"/>
      <c r="F487" s="42">
        <v>0</v>
      </c>
      <c r="G487" s="42">
        <v>0</v>
      </c>
      <c r="H487" s="42">
        <v>0</v>
      </c>
      <c r="I487" s="68"/>
      <c r="J487" s="68"/>
      <c r="K487" s="68"/>
      <c r="L487" s="31"/>
    </row>
    <row r="488" spans="1:12" ht="15">
      <c r="A488" s="68"/>
      <c r="B488" s="2"/>
      <c r="C488" s="147"/>
      <c r="D488" s="145"/>
      <c r="E488" s="161"/>
      <c r="F488" s="42">
        <v>0</v>
      </c>
      <c r="G488" s="42">
        <v>0</v>
      </c>
      <c r="H488" s="42">
        <v>0</v>
      </c>
      <c r="I488" s="68"/>
      <c r="J488" s="68"/>
      <c r="K488" s="68"/>
      <c r="L488" s="31"/>
    </row>
    <row r="489" spans="1:12" ht="63.75">
      <c r="A489" s="68">
        <v>62</v>
      </c>
      <c r="B489" s="52" t="s">
        <v>319</v>
      </c>
      <c r="C489" s="41" t="s">
        <v>228</v>
      </c>
      <c r="D489" s="69">
        <v>42593</v>
      </c>
      <c r="E489" s="161"/>
      <c r="F489" s="42">
        <v>11350</v>
      </c>
      <c r="G489" s="42">
        <v>3405</v>
      </c>
      <c r="H489" s="42">
        <f>3405</f>
        <v>3405</v>
      </c>
      <c r="I489" s="68" t="s">
        <v>26</v>
      </c>
      <c r="J489" s="68" t="s">
        <v>26</v>
      </c>
      <c r="K489" s="68" t="s">
        <v>26</v>
      </c>
      <c r="L489" s="31" t="s">
        <v>32</v>
      </c>
    </row>
    <row r="490" spans="1:12" ht="15">
      <c r="A490" s="68"/>
      <c r="B490" s="86"/>
      <c r="C490" s="147"/>
      <c r="D490" s="145"/>
      <c r="E490" s="161"/>
      <c r="F490" s="42">
        <f>F489</f>
        <v>11350</v>
      </c>
      <c r="G490" s="42">
        <f>G489</f>
        <v>3405</v>
      </c>
      <c r="H490" s="42">
        <f>H489</f>
        <v>3405</v>
      </c>
      <c r="I490" s="68"/>
      <c r="J490" s="68"/>
      <c r="K490" s="68"/>
      <c r="L490" s="31"/>
    </row>
    <row r="491" spans="1:12" ht="15">
      <c r="A491" s="68"/>
      <c r="B491" s="86"/>
      <c r="C491" s="147"/>
      <c r="D491" s="145"/>
      <c r="E491" s="161"/>
      <c r="F491" s="42">
        <v>0</v>
      </c>
      <c r="G491" s="42">
        <v>0</v>
      </c>
      <c r="H491" s="42">
        <v>0</v>
      </c>
      <c r="I491" s="68"/>
      <c r="J491" s="68"/>
      <c r="K491" s="68"/>
      <c r="L491" s="31"/>
    </row>
    <row r="492" spans="1:12" ht="15">
      <c r="A492" s="68"/>
      <c r="B492" s="2"/>
      <c r="C492" s="147"/>
      <c r="D492" s="145"/>
      <c r="E492" s="161"/>
      <c r="F492" s="42">
        <v>0</v>
      </c>
      <c r="G492" s="42">
        <v>0</v>
      </c>
      <c r="H492" s="42">
        <v>0</v>
      </c>
      <c r="I492" s="68"/>
      <c r="J492" s="68"/>
      <c r="K492" s="68"/>
      <c r="L492" s="31"/>
    </row>
    <row r="493" spans="1:12" ht="89.25">
      <c r="A493" s="68">
        <v>63</v>
      </c>
      <c r="B493" s="52" t="s">
        <v>320</v>
      </c>
      <c r="C493" s="41" t="s">
        <v>228</v>
      </c>
      <c r="D493" s="69">
        <v>42593</v>
      </c>
      <c r="E493" s="161"/>
      <c r="F493" s="42">
        <v>10350</v>
      </c>
      <c r="G493" s="42">
        <v>3105</v>
      </c>
      <c r="H493" s="42">
        <f>3105</f>
        <v>3105</v>
      </c>
      <c r="I493" s="68" t="s">
        <v>26</v>
      </c>
      <c r="J493" s="68" t="s">
        <v>26</v>
      </c>
      <c r="K493" s="68" t="s">
        <v>26</v>
      </c>
      <c r="L493" s="31" t="s">
        <v>32</v>
      </c>
    </row>
    <row r="494" spans="1:12" ht="15">
      <c r="A494" s="68"/>
      <c r="B494" s="86"/>
      <c r="C494" s="147"/>
      <c r="D494" s="145"/>
      <c r="E494" s="161"/>
      <c r="F494" s="42">
        <f>F493</f>
        <v>10350</v>
      </c>
      <c r="G494" s="42">
        <f>G493</f>
        <v>3105</v>
      </c>
      <c r="H494" s="42">
        <f>H493</f>
        <v>3105</v>
      </c>
      <c r="I494" s="68"/>
      <c r="J494" s="68"/>
      <c r="K494" s="68"/>
      <c r="L494" s="31"/>
    </row>
    <row r="495" spans="1:12" ht="15">
      <c r="A495" s="68"/>
      <c r="B495" s="86"/>
      <c r="C495" s="147"/>
      <c r="D495" s="145"/>
      <c r="E495" s="161"/>
      <c r="F495" s="42">
        <v>0</v>
      </c>
      <c r="G495" s="42">
        <v>0</v>
      </c>
      <c r="H495" s="42">
        <v>0</v>
      </c>
      <c r="I495" s="68"/>
      <c r="J495" s="68"/>
      <c r="K495" s="68"/>
      <c r="L495" s="31"/>
    </row>
    <row r="496" spans="1:12" ht="15">
      <c r="A496" s="68"/>
      <c r="B496" s="2"/>
      <c r="C496" s="147"/>
      <c r="D496" s="145"/>
      <c r="E496" s="161"/>
      <c r="F496" s="42">
        <v>0</v>
      </c>
      <c r="G496" s="42">
        <v>0</v>
      </c>
      <c r="H496" s="42">
        <v>0</v>
      </c>
      <c r="I496" s="68"/>
      <c r="J496" s="68"/>
      <c r="K496" s="68"/>
      <c r="L496" s="31"/>
    </row>
    <row r="497" spans="1:12" ht="89.25" customHeight="1">
      <c r="A497" s="68">
        <v>64</v>
      </c>
      <c r="B497" s="52" t="s">
        <v>411</v>
      </c>
      <c r="C497" s="41" t="s">
        <v>228</v>
      </c>
      <c r="D497" s="69">
        <v>42600</v>
      </c>
      <c r="E497" s="161"/>
      <c r="F497" s="42">
        <v>12035</v>
      </c>
      <c r="G497" s="42">
        <v>7221</v>
      </c>
      <c r="H497" s="42">
        <f>3610.5+3610.5</f>
        <v>7221</v>
      </c>
      <c r="I497" s="68" t="s">
        <v>26</v>
      </c>
      <c r="J497" s="68" t="s">
        <v>26</v>
      </c>
      <c r="K497" s="68" t="s">
        <v>26</v>
      </c>
      <c r="L497" s="31" t="s">
        <v>32</v>
      </c>
    </row>
    <row r="498" spans="1:12" ht="15">
      <c r="A498" s="68"/>
      <c r="B498" s="86"/>
      <c r="C498" s="147"/>
      <c r="D498" s="145"/>
      <c r="E498" s="161"/>
      <c r="F498" s="42">
        <f>F497</f>
        <v>12035</v>
      </c>
      <c r="G498" s="42">
        <f>G497</f>
        <v>7221</v>
      </c>
      <c r="H498" s="42">
        <f>H497</f>
        <v>7221</v>
      </c>
      <c r="I498" s="68"/>
      <c r="J498" s="68"/>
      <c r="K498" s="68"/>
      <c r="L498" s="31"/>
    </row>
    <row r="499" spans="1:12" ht="15">
      <c r="A499" s="68"/>
      <c r="B499" s="86"/>
      <c r="C499" s="147"/>
      <c r="D499" s="145"/>
      <c r="E499" s="161"/>
      <c r="F499" s="42">
        <v>0</v>
      </c>
      <c r="G499" s="42">
        <v>0</v>
      </c>
      <c r="H499" s="42">
        <v>0</v>
      </c>
      <c r="I499" s="68"/>
      <c r="J499" s="68"/>
      <c r="K499" s="68"/>
      <c r="L499" s="31"/>
    </row>
    <row r="500" spans="1:12" ht="15">
      <c r="A500" s="68"/>
      <c r="B500" s="2"/>
      <c r="C500" s="147"/>
      <c r="D500" s="145"/>
      <c r="E500" s="161"/>
      <c r="F500" s="42">
        <v>0</v>
      </c>
      <c r="G500" s="42">
        <v>0</v>
      </c>
      <c r="H500" s="42">
        <v>0</v>
      </c>
      <c r="I500" s="68"/>
      <c r="J500" s="68"/>
      <c r="K500" s="68"/>
      <c r="L500" s="31"/>
    </row>
    <row r="501" spans="1:12" ht="102">
      <c r="A501" s="68">
        <v>65</v>
      </c>
      <c r="B501" s="52" t="s">
        <v>412</v>
      </c>
      <c r="C501" s="41" t="s">
        <v>228</v>
      </c>
      <c r="D501" s="69">
        <v>42600</v>
      </c>
      <c r="E501" s="161"/>
      <c r="F501" s="42">
        <v>14955</v>
      </c>
      <c r="G501" s="42">
        <v>5982</v>
      </c>
      <c r="H501" s="42">
        <f>5982</f>
        <v>5982</v>
      </c>
      <c r="I501" s="68" t="s">
        <v>26</v>
      </c>
      <c r="J501" s="68" t="s">
        <v>26</v>
      </c>
      <c r="K501" s="68" t="s">
        <v>26</v>
      </c>
      <c r="L501" s="31" t="s">
        <v>32</v>
      </c>
    </row>
    <row r="502" spans="1:12" ht="15">
      <c r="A502" s="68"/>
      <c r="B502" s="86"/>
      <c r="C502" s="147"/>
      <c r="D502" s="145"/>
      <c r="E502" s="161"/>
      <c r="F502" s="42">
        <f>F501</f>
        <v>14955</v>
      </c>
      <c r="G502" s="42">
        <f>G501</f>
        <v>5982</v>
      </c>
      <c r="H502" s="42">
        <f>H501</f>
        <v>5982</v>
      </c>
      <c r="I502" s="68"/>
      <c r="J502" s="68"/>
      <c r="K502" s="68"/>
      <c r="L502" s="31"/>
    </row>
    <row r="503" spans="1:12" ht="15">
      <c r="A503" s="68"/>
      <c r="B503" s="86"/>
      <c r="C503" s="147"/>
      <c r="D503" s="145"/>
      <c r="E503" s="161"/>
      <c r="F503" s="42">
        <v>0</v>
      </c>
      <c r="G503" s="42">
        <v>0</v>
      </c>
      <c r="H503" s="42">
        <v>0</v>
      </c>
      <c r="I503" s="68"/>
      <c r="J503" s="68"/>
      <c r="K503" s="68"/>
      <c r="L503" s="31"/>
    </row>
    <row r="504" spans="1:12" ht="15">
      <c r="A504" s="68"/>
      <c r="B504" s="2"/>
      <c r="C504" s="147"/>
      <c r="D504" s="145"/>
      <c r="E504" s="161"/>
      <c r="F504" s="42">
        <v>0</v>
      </c>
      <c r="G504" s="42">
        <v>0</v>
      </c>
      <c r="H504" s="42">
        <v>0</v>
      </c>
      <c r="I504" s="68"/>
      <c r="J504" s="68"/>
      <c r="K504" s="68"/>
      <c r="L504" s="31"/>
    </row>
    <row r="505" spans="1:12" ht="76.5">
      <c r="A505" s="68">
        <v>66</v>
      </c>
      <c r="B505" s="52" t="s">
        <v>413</v>
      </c>
      <c r="C505" s="41" t="s">
        <v>228</v>
      </c>
      <c r="D505" s="69">
        <v>42604</v>
      </c>
      <c r="E505" s="161"/>
      <c r="F505" s="42">
        <v>9900</v>
      </c>
      <c r="G505" s="42">
        <v>3960</v>
      </c>
      <c r="H505" s="42">
        <f>3960</f>
        <v>3960</v>
      </c>
      <c r="I505" s="68" t="s">
        <v>26</v>
      </c>
      <c r="J505" s="68" t="s">
        <v>26</v>
      </c>
      <c r="K505" s="68" t="s">
        <v>26</v>
      </c>
      <c r="L505" s="31" t="s">
        <v>32</v>
      </c>
    </row>
    <row r="506" spans="1:12" ht="15">
      <c r="A506" s="68"/>
      <c r="B506" s="86"/>
      <c r="C506" s="147"/>
      <c r="D506" s="145"/>
      <c r="E506" s="161"/>
      <c r="F506" s="42">
        <f>F505</f>
        <v>9900</v>
      </c>
      <c r="G506" s="42">
        <f>G505</f>
        <v>3960</v>
      </c>
      <c r="H506" s="42">
        <f>H505</f>
        <v>3960</v>
      </c>
      <c r="I506" s="68"/>
      <c r="J506" s="68"/>
      <c r="K506" s="68"/>
      <c r="L506" s="31"/>
    </row>
    <row r="507" spans="1:12" ht="15">
      <c r="A507" s="68"/>
      <c r="B507" s="86"/>
      <c r="C507" s="147"/>
      <c r="D507" s="145"/>
      <c r="E507" s="161"/>
      <c r="F507" s="42">
        <v>0</v>
      </c>
      <c r="G507" s="42">
        <v>0</v>
      </c>
      <c r="H507" s="42">
        <v>0</v>
      </c>
      <c r="I507" s="68"/>
      <c r="J507" s="68"/>
      <c r="K507" s="68"/>
      <c r="L507" s="31"/>
    </row>
    <row r="508" spans="1:12" ht="15">
      <c r="A508" s="68"/>
      <c r="B508" s="2"/>
      <c r="C508" s="147"/>
      <c r="D508" s="145"/>
      <c r="E508" s="161"/>
      <c r="F508" s="42">
        <v>0</v>
      </c>
      <c r="G508" s="42">
        <v>0</v>
      </c>
      <c r="H508" s="42">
        <v>0</v>
      </c>
      <c r="I508" s="68"/>
      <c r="J508" s="68"/>
      <c r="K508" s="68"/>
      <c r="L508" s="31"/>
    </row>
    <row r="509" spans="1:12" ht="89.25">
      <c r="A509" s="68">
        <v>67</v>
      </c>
      <c r="B509" s="52" t="s">
        <v>414</v>
      </c>
      <c r="C509" s="41" t="s">
        <v>228</v>
      </c>
      <c r="D509" s="69">
        <v>42604</v>
      </c>
      <c r="E509" s="161"/>
      <c r="F509" s="42">
        <v>4713.813</v>
      </c>
      <c r="G509" s="42">
        <v>3771.0504</v>
      </c>
      <c r="H509" s="42">
        <f>1885.5252+1885.5252</f>
        <v>3771.0504</v>
      </c>
      <c r="I509" s="68" t="s">
        <v>26</v>
      </c>
      <c r="J509" s="68" t="s">
        <v>26</v>
      </c>
      <c r="K509" s="68" t="s">
        <v>26</v>
      </c>
      <c r="L509" s="31" t="s">
        <v>32</v>
      </c>
    </row>
    <row r="510" spans="1:12" ht="15">
      <c r="A510" s="68"/>
      <c r="B510" s="86"/>
      <c r="C510" s="147"/>
      <c r="D510" s="145"/>
      <c r="E510" s="161"/>
      <c r="F510" s="42">
        <f>F509</f>
        <v>4713.813</v>
      </c>
      <c r="G510" s="42">
        <f>G509</f>
        <v>3771.0504</v>
      </c>
      <c r="H510" s="42">
        <f>H509</f>
        <v>3771.0504</v>
      </c>
      <c r="I510" s="68"/>
      <c r="J510" s="68"/>
      <c r="K510" s="68"/>
      <c r="L510" s="31"/>
    </row>
    <row r="511" spans="1:12" ht="15">
      <c r="A511" s="68"/>
      <c r="B511" s="86"/>
      <c r="C511" s="147"/>
      <c r="D511" s="145"/>
      <c r="E511" s="161"/>
      <c r="F511" s="42">
        <v>0</v>
      </c>
      <c r="G511" s="42">
        <v>0</v>
      </c>
      <c r="H511" s="42">
        <v>0</v>
      </c>
      <c r="I511" s="68"/>
      <c r="J511" s="68"/>
      <c r="K511" s="68"/>
      <c r="L511" s="31"/>
    </row>
    <row r="512" spans="1:12" ht="15">
      <c r="A512" s="68"/>
      <c r="B512" s="2"/>
      <c r="C512" s="147"/>
      <c r="D512" s="145"/>
      <c r="E512" s="161"/>
      <c r="F512" s="42">
        <v>0</v>
      </c>
      <c r="G512" s="42">
        <v>0</v>
      </c>
      <c r="H512" s="42">
        <v>0</v>
      </c>
      <c r="I512" s="68"/>
      <c r="J512" s="68"/>
      <c r="K512" s="68"/>
      <c r="L512" s="31"/>
    </row>
    <row r="513" spans="1:12" ht="63.75">
      <c r="A513" s="68">
        <v>68</v>
      </c>
      <c r="B513" s="52" t="s">
        <v>321</v>
      </c>
      <c r="C513" s="41" t="s">
        <v>228</v>
      </c>
      <c r="D513" s="69">
        <v>42600</v>
      </c>
      <c r="E513" s="161"/>
      <c r="F513" s="42">
        <v>9500</v>
      </c>
      <c r="G513" s="42">
        <v>3800</v>
      </c>
      <c r="H513" s="42">
        <f>3800</f>
        <v>3800</v>
      </c>
      <c r="I513" s="68" t="s">
        <v>26</v>
      </c>
      <c r="J513" s="68" t="s">
        <v>26</v>
      </c>
      <c r="K513" s="68" t="s">
        <v>26</v>
      </c>
      <c r="L513" s="31" t="s">
        <v>32</v>
      </c>
    </row>
    <row r="514" spans="1:12" ht="15">
      <c r="A514" s="68"/>
      <c r="B514" s="86"/>
      <c r="C514" s="147"/>
      <c r="D514" s="145"/>
      <c r="E514" s="161"/>
      <c r="F514" s="42">
        <f>F513</f>
        <v>9500</v>
      </c>
      <c r="G514" s="42">
        <f>G513</f>
        <v>3800</v>
      </c>
      <c r="H514" s="42">
        <f>H513</f>
        <v>3800</v>
      </c>
      <c r="I514" s="68"/>
      <c r="J514" s="68"/>
      <c r="K514" s="68"/>
      <c r="L514" s="31"/>
    </row>
    <row r="515" spans="1:12" ht="15">
      <c r="A515" s="68"/>
      <c r="B515" s="86"/>
      <c r="C515" s="147"/>
      <c r="D515" s="145"/>
      <c r="E515" s="161"/>
      <c r="F515" s="42">
        <v>0</v>
      </c>
      <c r="G515" s="42">
        <v>0</v>
      </c>
      <c r="H515" s="42">
        <v>0</v>
      </c>
      <c r="I515" s="68"/>
      <c r="J515" s="68"/>
      <c r="K515" s="68"/>
      <c r="L515" s="31"/>
    </row>
    <row r="516" spans="1:12" ht="15">
      <c r="A516" s="68"/>
      <c r="B516" s="2"/>
      <c r="C516" s="147"/>
      <c r="D516" s="145"/>
      <c r="E516" s="161"/>
      <c r="F516" s="42">
        <v>0</v>
      </c>
      <c r="G516" s="42">
        <v>0</v>
      </c>
      <c r="H516" s="42">
        <v>0</v>
      </c>
      <c r="I516" s="68"/>
      <c r="J516" s="68"/>
      <c r="K516" s="68"/>
      <c r="L516" s="31"/>
    </row>
    <row r="517" spans="1:12" ht="89.25">
      <c r="A517" s="68">
        <v>69</v>
      </c>
      <c r="B517" s="52" t="s">
        <v>415</v>
      </c>
      <c r="C517" s="41" t="s">
        <v>228</v>
      </c>
      <c r="D517" s="69">
        <v>42600</v>
      </c>
      <c r="E517" s="161"/>
      <c r="F517" s="42">
        <v>8600</v>
      </c>
      <c r="G517" s="42">
        <v>3440</v>
      </c>
      <c r="H517" s="42">
        <f>3440</f>
        <v>3440</v>
      </c>
      <c r="I517" s="68" t="s">
        <v>26</v>
      </c>
      <c r="J517" s="68" t="s">
        <v>26</v>
      </c>
      <c r="K517" s="68" t="s">
        <v>26</v>
      </c>
      <c r="L517" s="31" t="s">
        <v>32</v>
      </c>
    </row>
    <row r="518" spans="1:12" ht="15">
      <c r="A518" s="68"/>
      <c r="B518" s="86"/>
      <c r="C518" s="147"/>
      <c r="D518" s="145"/>
      <c r="E518" s="161"/>
      <c r="F518" s="42">
        <f>F517</f>
        <v>8600</v>
      </c>
      <c r="G518" s="42">
        <f>G517</f>
        <v>3440</v>
      </c>
      <c r="H518" s="42">
        <f>H517</f>
        <v>3440</v>
      </c>
      <c r="I518" s="68"/>
      <c r="J518" s="68"/>
      <c r="K518" s="68"/>
      <c r="L518" s="31"/>
    </row>
    <row r="519" spans="1:12" ht="15">
      <c r="A519" s="68"/>
      <c r="B519" s="86"/>
      <c r="C519" s="147"/>
      <c r="D519" s="145"/>
      <c r="E519" s="161"/>
      <c r="F519" s="42">
        <v>0</v>
      </c>
      <c r="G519" s="42">
        <v>0</v>
      </c>
      <c r="H519" s="42">
        <v>0</v>
      </c>
      <c r="I519" s="68"/>
      <c r="J519" s="68"/>
      <c r="K519" s="68"/>
      <c r="L519" s="31"/>
    </row>
    <row r="520" spans="1:12" ht="15">
      <c r="A520" s="68"/>
      <c r="B520" s="2"/>
      <c r="C520" s="147"/>
      <c r="D520" s="145"/>
      <c r="E520" s="161"/>
      <c r="F520" s="42">
        <v>0</v>
      </c>
      <c r="G520" s="42">
        <v>0</v>
      </c>
      <c r="H520" s="42">
        <v>0</v>
      </c>
      <c r="I520" s="68"/>
      <c r="J520" s="68"/>
      <c r="K520" s="68"/>
      <c r="L520" s="31"/>
    </row>
    <row r="521" spans="1:12" ht="76.5">
      <c r="A521" s="68">
        <v>70</v>
      </c>
      <c r="B521" s="52" t="s">
        <v>416</v>
      </c>
      <c r="C521" s="41" t="s">
        <v>228</v>
      </c>
      <c r="D521" s="69">
        <v>42604</v>
      </c>
      <c r="E521" s="161"/>
      <c r="F521" s="42">
        <v>4300</v>
      </c>
      <c r="G521" s="42">
        <v>2580</v>
      </c>
      <c r="H521" s="42">
        <f>2580</f>
        <v>2580</v>
      </c>
      <c r="I521" s="68" t="s">
        <v>26</v>
      </c>
      <c r="J521" s="68" t="s">
        <v>26</v>
      </c>
      <c r="K521" s="68" t="s">
        <v>26</v>
      </c>
      <c r="L521" s="31" t="s">
        <v>32</v>
      </c>
    </row>
    <row r="522" spans="1:12" ht="15">
      <c r="A522" s="68"/>
      <c r="B522" s="86"/>
      <c r="C522" s="147"/>
      <c r="D522" s="145"/>
      <c r="E522" s="161"/>
      <c r="F522" s="42">
        <f>F521</f>
        <v>4300</v>
      </c>
      <c r="G522" s="42">
        <f>G521</f>
        <v>2580</v>
      </c>
      <c r="H522" s="42">
        <f>H521</f>
        <v>2580</v>
      </c>
      <c r="I522" s="68"/>
      <c r="J522" s="68"/>
      <c r="K522" s="68"/>
      <c r="L522" s="31"/>
    </row>
    <row r="523" spans="1:12" ht="15">
      <c r="A523" s="68"/>
      <c r="B523" s="86"/>
      <c r="C523" s="147"/>
      <c r="D523" s="145"/>
      <c r="E523" s="161"/>
      <c r="F523" s="42">
        <v>0</v>
      </c>
      <c r="G523" s="42">
        <v>0</v>
      </c>
      <c r="H523" s="42">
        <v>0</v>
      </c>
      <c r="I523" s="68"/>
      <c r="J523" s="68"/>
      <c r="K523" s="68"/>
      <c r="L523" s="31"/>
    </row>
    <row r="524" spans="1:12" ht="15">
      <c r="A524" s="68"/>
      <c r="B524" s="2"/>
      <c r="C524" s="147"/>
      <c r="D524" s="145"/>
      <c r="E524" s="161"/>
      <c r="F524" s="42">
        <v>0</v>
      </c>
      <c r="G524" s="42">
        <v>0</v>
      </c>
      <c r="H524" s="42">
        <v>0</v>
      </c>
      <c r="I524" s="68"/>
      <c r="J524" s="68"/>
      <c r="K524" s="68"/>
      <c r="L524" s="31"/>
    </row>
    <row r="525" spans="1:12" ht="51">
      <c r="A525" s="68">
        <v>71</v>
      </c>
      <c r="B525" s="52" t="s">
        <v>417</v>
      </c>
      <c r="C525" s="41" t="s">
        <v>228</v>
      </c>
      <c r="D525" s="69">
        <v>42632</v>
      </c>
      <c r="E525" s="161"/>
      <c r="F525" s="42">
        <v>9900</v>
      </c>
      <c r="G525" s="42">
        <v>2970</v>
      </c>
      <c r="H525" s="42">
        <f>2970</f>
        <v>2970</v>
      </c>
      <c r="I525" s="68" t="s">
        <v>26</v>
      </c>
      <c r="J525" s="68" t="s">
        <v>26</v>
      </c>
      <c r="K525" s="68" t="s">
        <v>26</v>
      </c>
      <c r="L525" s="31" t="s">
        <v>32</v>
      </c>
    </row>
    <row r="526" spans="1:12" ht="15">
      <c r="A526" s="68"/>
      <c r="B526" s="86"/>
      <c r="C526" s="147"/>
      <c r="D526" s="145"/>
      <c r="E526" s="161"/>
      <c r="F526" s="42">
        <f>F525</f>
        <v>9900</v>
      </c>
      <c r="G526" s="42">
        <f>G525</f>
        <v>2970</v>
      </c>
      <c r="H526" s="42">
        <f>H525</f>
        <v>2970</v>
      </c>
      <c r="I526" s="68"/>
      <c r="J526" s="68"/>
      <c r="K526" s="68"/>
      <c r="L526" s="31"/>
    </row>
    <row r="527" spans="1:12" ht="15">
      <c r="A527" s="68"/>
      <c r="B527" s="86"/>
      <c r="C527" s="147"/>
      <c r="D527" s="145"/>
      <c r="E527" s="161"/>
      <c r="F527" s="42">
        <v>0</v>
      </c>
      <c r="G527" s="42">
        <v>0</v>
      </c>
      <c r="H527" s="42">
        <v>0</v>
      </c>
      <c r="I527" s="68"/>
      <c r="J527" s="68"/>
      <c r="K527" s="68"/>
      <c r="L527" s="31"/>
    </row>
    <row r="528" spans="1:12" ht="15">
      <c r="A528" s="68"/>
      <c r="B528" s="2"/>
      <c r="C528" s="147"/>
      <c r="D528" s="145"/>
      <c r="E528" s="161"/>
      <c r="F528" s="42">
        <v>0</v>
      </c>
      <c r="G528" s="42">
        <v>0</v>
      </c>
      <c r="H528" s="42">
        <v>0</v>
      </c>
      <c r="I528" s="68"/>
      <c r="J528" s="68"/>
      <c r="K528" s="68"/>
      <c r="L528" s="31"/>
    </row>
    <row r="529" spans="1:12" ht="63.75">
      <c r="A529" s="68">
        <v>72</v>
      </c>
      <c r="B529" s="52" t="s">
        <v>383</v>
      </c>
      <c r="C529" s="41" t="s">
        <v>228</v>
      </c>
      <c r="D529" s="69">
        <v>42662</v>
      </c>
      <c r="E529" s="161"/>
      <c r="F529" s="42">
        <v>14700</v>
      </c>
      <c r="G529" s="42">
        <v>3675</v>
      </c>
      <c r="H529" s="42">
        <f>3675</f>
        <v>3675</v>
      </c>
      <c r="I529" s="68" t="s">
        <v>26</v>
      </c>
      <c r="J529" s="68" t="s">
        <v>26</v>
      </c>
      <c r="K529" s="68" t="s">
        <v>26</v>
      </c>
      <c r="L529" s="31" t="s">
        <v>32</v>
      </c>
    </row>
    <row r="530" spans="1:12" ht="15">
      <c r="A530" s="68"/>
      <c r="B530" s="86"/>
      <c r="C530" s="147"/>
      <c r="D530" s="145"/>
      <c r="E530" s="161"/>
      <c r="F530" s="42">
        <f>F529</f>
        <v>14700</v>
      </c>
      <c r="G530" s="42">
        <f>G529</f>
        <v>3675</v>
      </c>
      <c r="H530" s="42">
        <f>H529</f>
        <v>3675</v>
      </c>
      <c r="I530" s="68"/>
      <c r="J530" s="68"/>
      <c r="K530" s="68"/>
      <c r="L530" s="31"/>
    </row>
    <row r="531" spans="1:12" ht="15">
      <c r="A531" s="68"/>
      <c r="B531" s="86"/>
      <c r="C531" s="147"/>
      <c r="D531" s="145"/>
      <c r="E531" s="161"/>
      <c r="F531" s="42">
        <v>0</v>
      </c>
      <c r="G531" s="42">
        <v>0</v>
      </c>
      <c r="H531" s="42">
        <v>0</v>
      </c>
      <c r="I531" s="68"/>
      <c r="J531" s="68"/>
      <c r="K531" s="68"/>
      <c r="L531" s="31"/>
    </row>
    <row r="532" spans="1:12" ht="15">
      <c r="A532" s="68"/>
      <c r="B532" s="2"/>
      <c r="C532" s="147"/>
      <c r="D532" s="145"/>
      <c r="E532" s="161"/>
      <c r="F532" s="42">
        <v>0</v>
      </c>
      <c r="G532" s="42">
        <v>0</v>
      </c>
      <c r="H532" s="42">
        <v>0</v>
      </c>
      <c r="I532" s="68"/>
      <c r="J532" s="68"/>
      <c r="K532" s="68"/>
      <c r="L532" s="31"/>
    </row>
    <row r="533" spans="1:12" ht="89.25">
      <c r="A533" s="68">
        <v>73</v>
      </c>
      <c r="B533" s="52" t="s">
        <v>384</v>
      </c>
      <c r="C533" s="41" t="s">
        <v>228</v>
      </c>
      <c r="D533" s="69">
        <v>42662</v>
      </c>
      <c r="E533" s="161"/>
      <c r="F533" s="42">
        <v>11986.317</v>
      </c>
      <c r="G533" s="42">
        <v>3595.8951</v>
      </c>
      <c r="H533" s="42">
        <f>3595.8951</f>
        <v>3595.8951</v>
      </c>
      <c r="I533" s="68" t="s">
        <v>26</v>
      </c>
      <c r="J533" s="68" t="s">
        <v>26</v>
      </c>
      <c r="K533" s="68" t="s">
        <v>26</v>
      </c>
      <c r="L533" s="31" t="s">
        <v>32</v>
      </c>
    </row>
    <row r="534" spans="1:12" ht="15">
      <c r="A534" s="68"/>
      <c r="B534" s="86"/>
      <c r="C534" s="147"/>
      <c r="D534" s="145"/>
      <c r="E534" s="161"/>
      <c r="F534" s="42">
        <f>F533</f>
        <v>11986.317</v>
      </c>
      <c r="G534" s="42">
        <f>G533</f>
        <v>3595.8951</v>
      </c>
      <c r="H534" s="42">
        <f>H533</f>
        <v>3595.8951</v>
      </c>
      <c r="I534" s="68"/>
      <c r="J534" s="68"/>
      <c r="K534" s="68"/>
      <c r="L534" s="31"/>
    </row>
    <row r="535" spans="1:12" ht="15">
      <c r="A535" s="68"/>
      <c r="B535" s="86"/>
      <c r="C535" s="147"/>
      <c r="D535" s="145"/>
      <c r="E535" s="161"/>
      <c r="F535" s="42">
        <v>0</v>
      </c>
      <c r="G535" s="42">
        <v>0</v>
      </c>
      <c r="H535" s="42">
        <v>0</v>
      </c>
      <c r="I535" s="68"/>
      <c r="J535" s="68"/>
      <c r="K535" s="68"/>
      <c r="L535" s="31"/>
    </row>
    <row r="536" spans="1:12" ht="15">
      <c r="A536" s="68"/>
      <c r="B536" s="2"/>
      <c r="C536" s="147"/>
      <c r="D536" s="145"/>
      <c r="E536" s="161"/>
      <c r="F536" s="42">
        <v>0</v>
      </c>
      <c r="G536" s="42">
        <v>0</v>
      </c>
      <c r="H536" s="42">
        <v>0</v>
      </c>
      <c r="I536" s="68"/>
      <c r="J536" s="68"/>
      <c r="K536" s="68"/>
      <c r="L536" s="31"/>
    </row>
    <row r="537" spans="1:12" ht="76.5">
      <c r="A537" s="68">
        <v>74</v>
      </c>
      <c r="B537" s="52" t="s">
        <v>385</v>
      </c>
      <c r="C537" s="41" t="s">
        <v>228</v>
      </c>
      <c r="D537" s="69">
        <v>42662</v>
      </c>
      <c r="E537" s="161"/>
      <c r="F537" s="42">
        <v>11613</v>
      </c>
      <c r="G537" s="42">
        <v>2670.99</v>
      </c>
      <c r="H537" s="42">
        <f>2670.99</f>
        <v>2670.99</v>
      </c>
      <c r="I537" s="68" t="s">
        <v>26</v>
      </c>
      <c r="J537" s="68" t="s">
        <v>26</v>
      </c>
      <c r="K537" s="68" t="s">
        <v>26</v>
      </c>
      <c r="L537" s="31" t="s">
        <v>32</v>
      </c>
    </row>
    <row r="538" spans="1:12" ht="15">
      <c r="A538" s="68"/>
      <c r="B538" s="86"/>
      <c r="C538" s="147"/>
      <c r="D538" s="145"/>
      <c r="E538" s="161"/>
      <c r="F538" s="42">
        <f>F537</f>
        <v>11613</v>
      </c>
      <c r="G538" s="42">
        <f>G537</f>
        <v>2670.99</v>
      </c>
      <c r="H538" s="42">
        <f>H537</f>
        <v>2670.99</v>
      </c>
      <c r="I538" s="68"/>
      <c r="J538" s="68"/>
      <c r="K538" s="68"/>
      <c r="L538" s="31"/>
    </row>
    <row r="539" spans="1:12" ht="15">
      <c r="A539" s="68"/>
      <c r="B539" s="86"/>
      <c r="C539" s="147"/>
      <c r="D539" s="145"/>
      <c r="E539" s="161"/>
      <c r="F539" s="42">
        <v>0</v>
      </c>
      <c r="G539" s="42">
        <v>0</v>
      </c>
      <c r="H539" s="42">
        <v>0</v>
      </c>
      <c r="I539" s="68"/>
      <c r="J539" s="68"/>
      <c r="K539" s="68"/>
      <c r="L539" s="31"/>
    </row>
    <row r="540" spans="1:12" ht="15">
      <c r="A540" s="68"/>
      <c r="B540" s="2"/>
      <c r="C540" s="147"/>
      <c r="D540" s="145"/>
      <c r="E540" s="161"/>
      <c r="F540" s="42">
        <v>0</v>
      </c>
      <c r="G540" s="42">
        <v>0</v>
      </c>
      <c r="H540" s="42">
        <v>0</v>
      </c>
      <c r="I540" s="68"/>
      <c r="J540" s="68"/>
      <c r="K540" s="68"/>
      <c r="L540" s="31"/>
    </row>
    <row r="541" spans="1:12" ht="76.5">
      <c r="A541" s="68">
        <v>75</v>
      </c>
      <c r="B541" s="52" t="s">
        <v>386</v>
      </c>
      <c r="C541" s="41" t="s">
        <v>228</v>
      </c>
      <c r="D541" s="69">
        <v>42662</v>
      </c>
      <c r="E541" s="161"/>
      <c r="F541" s="42">
        <v>6750</v>
      </c>
      <c r="G541" s="42">
        <v>1350</v>
      </c>
      <c r="H541" s="42">
        <f>1350</f>
        <v>1350</v>
      </c>
      <c r="I541" s="68" t="s">
        <v>26</v>
      </c>
      <c r="J541" s="68" t="s">
        <v>26</v>
      </c>
      <c r="K541" s="68" t="s">
        <v>26</v>
      </c>
      <c r="L541" s="31" t="s">
        <v>32</v>
      </c>
    </row>
    <row r="542" spans="1:12" ht="15">
      <c r="A542" s="68"/>
      <c r="B542" s="86"/>
      <c r="C542" s="147"/>
      <c r="D542" s="145"/>
      <c r="E542" s="161"/>
      <c r="F542" s="42">
        <f>F541</f>
        <v>6750</v>
      </c>
      <c r="G542" s="42">
        <f>G541</f>
        <v>1350</v>
      </c>
      <c r="H542" s="42">
        <f>H541</f>
        <v>1350</v>
      </c>
      <c r="I542" s="68"/>
      <c r="J542" s="68"/>
      <c r="K542" s="68"/>
      <c r="L542" s="31"/>
    </row>
    <row r="543" spans="1:12" ht="15">
      <c r="A543" s="68"/>
      <c r="B543" s="86"/>
      <c r="C543" s="147"/>
      <c r="D543" s="145"/>
      <c r="E543" s="161"/>
      <c r="F543" s="42">
        <v>0</v>
      </c>
      <c r="G543" s="42">
        <v>0</v>
      </c>
      <c r="H543" s="42">
        <v>0</v>
      </c>
      <c r="I543" s="68"/>
      <c r="J543" s="68"/>
      <c r="K543" s="68"/>
      <c r="L543" s="31"/>
    </row>
    <row r="544" spans="1:12" ht="15">
      <c r="A544" s="68"/>
      <c r="B544" s="2"/>
      <c r="C544" s="147"/>
      <c r="D544" s="145"/>
      <c r="E544" s="161"/>
      <c r="F544" s="42">
        <v>0</v>
      </c>
      <c r="G544" s="42">
        <v>0</v>
      </c>
      <c r="H544" s="42">
        <v>0</v>
      </c>
      <c r="I544" s="68"/>
      <c r="J544" s="68"/>
      <c r="K544" s="68"/>
      <c r="L544" s="31"/>
    </row>
    <row r="545" spans="1:12" ht="140.25">
      <c r="A545" s="68">
        <v>76</v>
      </c>
      <c r="B545" s="52" t="s">
        <v>387</v>
      </c>
      <c r="C545" s="41" t="s">
        <v>228</v>
      </c>
      <c r="D545" s="69">
        <v>42663</v>
      </c>
      <c r="E545" s="161"/>
      <c r="F545" s="42">
        <v>18760</v>
      </c>
      <c r="G545" s="42">
        <v>2814</v>
      </c>
      <c r="H545" s="42">
        <f>2814</f>
        <v>2814</v>
      </c>
      <c r="I545" s="68" t="s">
        <v>26</v>
      </c>
      <c r="J545" s="68" t="s">
        <v>26</v>
      </c>
      <c r="K545" s="68" t="s">
        <v>26</v>
      </c>
      <c r="L545" s="31" t="s">
        <v>32</v>
      </c>
    </row>
    <row r="546" spans="1:12" ht="15">
      <c r="A546" s="68"/>
      <c r="B546" s="86"/>
      <c r="C546" s="147"/>
      <c r="D546" s="145"/>
      <c r="E546" s="161"/>
      <c r="F546" s="42">
        <f>F545</f>
        <v>18760</v>
      </c>
      <c r="G546" s="42">
        <f>G545</f>
        <v>2814</v>
      </c>
      <c r="H546" s="42">
        <f>H545</f>
        <v>2814</v>
      </c>
      <c r="I546" s="68"/>
      <c r="J546" s="68"/>
      <c r="K546" s="68"/>
      <c r="L546" s="31"/>
    </row>
    <row r="547" spans="1:12" ht="15">
      <c r="A547" s="68"/>
      <c r="B547" s="86"/>
      <c r="C547" s="147"/>
      <c r="D547" s="145"/>
      <c r="E547" s="161"/>
      <c r="F547" s="42">
        <v>0</v>
      </c>
      <c r="G547" s="42">
        <v>0</v>
      </c>
      <c r="H547" s="42">
        <v>0</v>
      </c>
      <c r="I547" s="68"/>
      <c r="J547" s="68"/>
      <c r="K547" s="68"/>
      <c r="L547" s="31"/>
    </row>
    <row r="548" spans="1:12" ht="15">
      <c r="A548" s="68"/>
      <c r="B548" s="2"/>
      <c r="C548" s="147"/>
      <c r="D548" s="145"/>
      <c r="E548" s="161"/>
      <c r="F548" s="42">
        <v>0</v>
      </c>
      <c r="G548" s="42">
        <v>0</v>
      </c>
      <c r="H548" s="42">
        <v>0</v>
      </c>
      <c r="I548" s="68"/>
      <c r="J548" s="68"/>
      <c r="K548" s="68"/>
      <c r="L548" s="31"/>
    </row>
    <row r="549" spans="1:12" ht="102">
      <c r="A549" s="68">
        <v>77</v>
      </c>
      <c r="B549" s="52" t="s">
        <v>388</v>
      </c>
      <c r="C549" s="41" t="s">
        <v>228</v>
      </c>
      <c r="D549" s="69">
        <v>42663</v>
      </c>
      <c r="E549" s="161"/>
      <c r="F549" s="42">
        <v>12001.8</v>
      </c>
      <c r="G549" s="42">
        <v>3600.54</v>
      </c>
      <c r="H549" s="42">
        <f>3600.54</f>
        <v>3600.54</v>
      </c>
      <c r="I549" s="68" t="s">
        <v>26</v>
      </c>
      <c r="J549" s="68" t="s">
        <v>26</v>
      </c>
      <c r="K549" s="68" t="s">
        <v>26</v>
      </c>
      <c r="L549" s="31" t="s">
        <v>32</v>
      </c>
    </row>
    <row r="550" spans="1:12" ht="15">
      <c r="A550" s="68"/>
      <c r="B550" s="86"/>
      <c r="C550" s="147"/>
      <c r="D550" s="145"/>
      <c r="E550" s="161"/>
      <c r="F550" s="42">
        <f>F549</f>
        <v>12001.8</v>
      </c>
      <c r="G550" s="42">
        <f>G549</f>
        <v>3600.54</v>
      </c>
      <c r="H550" s="42">
        <f>H549</f>
        <v>3600.54</v>
      </c>
      <c r="I550" s="68"/>
      <c r="J550" s="68"/>
      <c r="K550" s="68"/>
      <c r="L550" s="31"/>
    </row>
    <row r="551" spans="1:12" ht="15">
      <c r="A551" s="68"/>
      <c r="B551" s="86"/>
      <c r="C551" s="147"/>
      <c r="D551" s="145"/>
      <c r="E551" s="161"/>
      <c r="F551" s="42">
        <v>0</v>
      </c>
      <c r="G551" s="42">
        <v>0</v>
      </c>
      <c r="H551" s="42">
        <v>0</v>
      </c>
      <c r="I551" s="68"/>
      <c r="J551" s="68"/>
      <c r="K551" s="68"/>
      <c r="L551" s="31"/>
    </row>
    <row r="552" spans="1:12" ht="15">
      <c r="A552" s="68"/>
      <c r="B552" s="2"/>
      <c r="C552" s="147"/>
      <c r="D552" s="145"/>
      <c r="E552" s="161"/>
      <c r="F552" s="42">
        <v>0</v>
      </c>
      <c r="G552" s="42">
        <v>0</v>
      </c>
      <c r="H552" s="42">
        <v>0</v>
      </c>
      <c r="I552" s="68"/>
      <c r="J552" s="68"/>
      <c r="K552" s="68"/>
      <c r="L552" s="31"/>
    </row>
    <row r="553" spans="1:12" ht="89.25">
      <c r="A553" s="68">
        <v>78</v>
      </c>
      <c r="B553" s="52" t="s">
        <v>389</v>
      </c>
      <c r="C553" s="41" t="s">
        <v>228</v>
      </c>
      <c r="D553" s="69">
        <v>42663</v>
      </c>
      <c r="E553" s="161"/>
      <c r="F553" s="42">
        <v>7800</v>
      </c>
      <c r="G553" s="42">
        <v>1560</v>
      </c>
      <c r="H553" s="42">
        <f>1560</f>
        <v>1560</v>
      </c>
      <c r="I553" s="68" t="s">
        <v>26</v>
      </c>
      <c r="J553" s="68" t="s">
        <v>26</v>
      </c>
      <c r="K553" s="68" t="s">
        <v>26</v>
      </c>
      <c r="L553" s="31" t="s">
        <v>32</v>
      </c>
    </row>
    <row r="554" spans="1:12" ht="15">
      <c r="A554" s="68"/>
      <c r="B554" s="86"/>
      <c r="C554" s="147"/>
      <c r="D554" s="145"/>
      <c r="E554" s="161"/>
      <c r="F554" s="42">
        <f>F553</f>
        <v>7800</v>
      </c>
      <c r="G554" s="42">
        <f>G553</f>
        <v>1560</v>
      </c>
      <c r="H554" s="42">
        <f>H553</f>
        <v>1560</v>
      </c>
      <c r="I554" s="68"/>
      <c r="J554" s="68"/>
      <c r="K554" s="68"/>
      <c r="L554" s="31"/>
    </row>
    <row r="555" spans="1:12" ht="15">
      <c r="A555" s="68"/>
      <c r="B555" s="86"/>
      <c r="C555" s="147"/>
      <c r="D555" s="145"/>
      <c r="E555" s="161"/>
      <c r="F555" s="42">
        <v>0</v>
      </c>
      <c r="G555" s="42">
        <v>0</v>
      </c>
      <c r="H555" s="42">
        <v>0</v>
      </c>
      <c r="I555" s="68"/>
      <c r="J555" s="68"/>
      <c r="K555" s="68"/>
      <c r="L555" s="31"/>
    </row>
    <row r="556" spans="1:12" ht="15">
      <c r="A556" s="68"/>
      <c r="B556" s="2"/>
      <c r="C556" s="147"/>
      <c r="D556" s="145"/>
      <c r="E556" s="161"/>
      <c r="F556" s="42">
        <v>0</v>
      </c>
      <c r="G556" s="42">
        <v>0</v>
      </c>
      <c r="H556" s="42">
        <v>0</v>
      </c>
      <c r="I556" s="68"/>
      <c r="J556" s="68"/>
      <c r="K556" s="68"/>
      <c r="L556" s="31"/>
    </row>
    <row r="557" spans="1:12" ht="51">
      <c r="A557" s="68">
        <v>79</v>
      </c>
      <c r="B557" s="52" t="s">
        <v>390</v>
      </c>
      <c r="C557" s="41" t="s">
        <v>228</v>
      </c>
      <c r="D557" s="69">
        <v>42667</v>
      </c>
      <c r="E557" s="161"/>
      <c r="F557" s="42">
        <v>18000</v>
      </c>
      <c r="G557" s="42">
        <v>5760</v>
      </c>
      <c r="H557" s="42">
        <f>5760</f>
        <v>5760</v>
      </c>
      <c r="I557" s="68" t="s">
        <v>26</v>
      </c>
      <c r="J557" s="68" t="s">
        <v>26</v>
      </c>
      <c r="K557" s="68" t="s">
        <v>26</v>
      </c>
      <c r="L557" s="31" t="s">
        <v>32</v>
      </c>
    </row>
    <row r="558" spans="1:12" ht="15">
      <c r="A558" s="68"/>
      <c r="B558" s="86"/>
      <c r="C558" s="147"/>
      <c r="D558" s="145"/>
      <c r="E558" s="161"/>
      <c r="F558" s="42">
        <f>F557</f>
        <v>18000</v>
      </c>
      <c r="G558" s="42">
        <f>G557</f>
        <v>5760</v>
      </c>
      <c r="H558" s="42">
        <f>H557</f>
        <v>5760</v>
      </c>
      <c r="I558" s="68"/>
      <c r="J558" s="68"/>
      <c r="K558" s="68"/>
      <c r="L558" s="31"/>
    </row>
    <row r="559" spans="1:12" ht="15">
      <c r="A559" s="68"/>
      <c r="B559" s="86"/>
      <c r="C559" s="147"/>
      <c r="D559" s="145"/>
      <c r="E559" s="161"/>
      <c r="F559" s="42">
        <v>0</v>
      </c>
      <c r="G559" s="42">
        <v>0</v>
      </c>
      <c r="H559" s="42">
        <v>0</v>
      </c>
      <c r="I559" s="68"/>
      <c r="J559" s="68"/>
      <c r="K559" s="68"/>
      <c r="L559" s="31"/>
    </row>
    <row r="560" spans="1:12" ht="15">
      <c r="A560" s="68"/>
      <c r="B560" s="2"/>
      <c r="C560" s="147"/>
      <c r="D560" s="145"/>
      <c r="E560" s="161"/>
      <c r="F560" s="42">
        <v>0</v>
      </c>
      <c r="G560" s="42">
        <v>0</v>
      </c>
      <c r="H560" s="42">
        <v>0</v>
      </c>
      <c r="I560" s="68"/>
      <c r="J560" s="68"/>
      <c r="K560" s="68"/>
      <c r="L560" s="31"/>
    </row>
    <row r="561" spans="1:12" ht="63.75">
      <c r="A561" s="68">
        <v>80</v>
      </c>
      <c r="B561" s="52" t="s">
        <v>391</v>
      </c>
      <c r="C561" s="41" t="s">
        <v>228</v>
      </c>
      <c r="D561" s="69">
        <v>42667</v>
      </c>
      <c r="E561" s="161"/>
      <c r="F561" s="42">
        <v>17800</v>
      </c>
      <c r="G561" s="42">
        <v>5696</v>
      </c>
      <c r="H561" s="42">
        <f>5696</f>
        <v>5696</v>
      </c>
      <c r="I561" s="68" t="s">
        <v>26</v>
      </c>
      <c r="J561" s="68" t="s">
        <v>26</v>
      </c>
      <c r="K561" s="68" t="s">
        <v>26</v>
      </c>
      <c r="L561" s="31" t="s">
        <v>32</v>
      </c>
    </row>
    <row r="562" spans="1:12" ht="15">
      <c r="A562" s="68"/>
      <c r="B562" s="86"/>
      <c r="C562" s="147"/>
      <c r="D562" s="145"/>
      <c r="E562" s="161"/>
      <c r="F562" s="42">
        <f>F561</f>
        <v>17800</v>
      </c>
      <c r="G562" s="42">
        <f>G561</f>
        <v>5696</v>
      </c>
      <c r="H562" s="42">
        <f>H561</f>
        <v>5696</v>
      </c>
      <c r="I562" s="68"/>
      <c r="J562" s="68"/>
      <c r="K562" s="68"/>
      <c r="L562" s="31"/>
    </row>
    <row r="563" spans="1:12" ht="15">
      <c r="A563" s="68"/>
      <c r="B563" s="86"/>
      <c r="C563" s="147"/>
      <c r="D563" s="145"/>
      <c r="E563" s="161"/>
      <c r="F563" s="42">
        <v>0</v>
      </c>
      <c r="G563" s="42">
        <v>0</v>
      </c>
      <c r="H563" s="42">
        <v>0</v>
      </c>
      <c r="I563" s="68"/>
      <c r="J563" s="68"/>
      <c r="K563" s="68"/>
      <c r="L563" s="31"/>
    </row>
    <row r="564" spans="1:12" ht="15">
      <c r="A564" s="68"/>
      <c r="B564" s="2"/>
      <c r="C564" s="147"/>
      <c r="D564" s="145"/>
      <c r="E564" s="161"/>
      <c r="F564" s="42">
        <v>0</v>
      </c>
      <c r="G564" s="42">
        <v>0</v>
      </c>
      <c r="H564" s="42">
        <v>0</v>
      </c>
      <c r="I564" s="68"/>
      <c r="J564" s="68"/>
      <c r="K564" s="68"/>
      <c r="L564" s="31"/>
    </row>
    <row r="565" spans="1:12" ht="63.75">
      <c r="A565" s="68">
        <v>81</v>
      </c>
      <c r="B565" s="52" t="s">
        <v>392</v>
      </c>
      <c r="C565" s="41" t="s">
        <v>228</v>
      </c>
      <c r="D565" s="69">
        <v>42667</v>
      </c>
      <c r="E565" s="161"/>
      <c r="F565" s="42">
        <v>18865</v>
      </c>
      <c r="G565" s="42">
        <v>6036.8</v>
      </c>
      <c r="H565" s="42">
        <f>6036.8</f>
        <v>6036.8</v>
      </c>
      <c r="I565" s="68" t="s">
        <v>26</v>
      </c>
      <c r="J565" s="68" t="s">
        <v>26</v>
      </c>
      <c r="K565" s="68" t="s">
        <v>26</v>
      </c>
      <c r="L565" s="31" t="s">
        <v>32</v>
      </c>
    </row>
    <row r="566" spans="1:12" ht="15">
      <c r="A566" s="68"/>
      <c r="B566" s="86"/>
      <c r="C566" s="147"/>
      <c r="D566" s="145"/>
      <c r="E566" s="161"/>
      <c r="F566" s="42">
        <f>F565</f>
        <v>18865</v>
      </c>
      <c r="G566" s="42">
        <f>G565</f>
        <v>6036.8</v>
      </c>
      <c r="H566" s="42">
        <f>H565</f>
        <v>6036.8</v>
      </c>
      <c r="I566" s="68"/>
      <c r="J566" s="68"/>
      <c r="K566" s="68"/>
      <c r="L566" s="31"/>
    </row>
    <row r="567" spans="1:12" ht="15">
      <c r="A567" s="68"/>
      <c r="B567" s="86"/>
      <c r="C567" s="147"/>
      <c r="D567" s="145"/>
      <c r="E567" s="161"/>
      <c r="F567" s="42">
        <v>0</v>
      </c>
      <c r="G567" s="42">
        <v>0</v>
      </c>
      <c r="H567" s="42">
        <v>0</v>
      </c>
      <c r="I567" s="68"/>
      <c r="J567" s="68"/>
      <c r="K567" s="68"/>
      <c r="L567" s="31"/>
    </row>
    <row r="568" spans="1:12" ht="15">
      <c r="A568" s="68"/>
      <c r="B568" s="2"/>
      <c r="C568" s="147"/>
      <c r="D568" s="145"/>
      <c r="E568" s="161"/>
      <c r="F568" s="42">
        <v>0</v>
      </c>
      <c r="G568" s="42">
        <v>0</v>
      </c>
      <c r="H568" s="42">
        <v>0</v>
      </c>
      <c r="I568" s="68"/>
      <c r="J568" s="68"/>
      <c r="K568" s="68"/>
      <c r="L568" s="31"/>
    </row>
    <row r="569" spans="1:12" ht="63.75">
      <c r="A569" s="68">
        <v>82</v>
      </c>
      <c r="B569" s="52" t="s">
        <v>393</v>
      </c>
      <c r="C569" s="41" t="s">
        <v>228</v>
      </c>
      <c r="D569" s="69">
        <v>42667</v>
      </c>
      <c r="E569" s="161"/>
      <c r="F569" s="42">
        <v>18865</v>
      </c>
      <c r="G569" s="42">
        <v>5848.15</v>
      </c>
      <c r="H569" s="42">
        <f>5848.15</f>
        <v>5848.15</v>
      </c>
      <c r="I569" s="68" t="s">
        <v>26</v>
      </c>
      <c r="J569" s="68" t="s">
        <v>26</v>
      </c>
      <c r="K569" s="68" t="s">
        <v>26</v>
      </c>
      <c r="L569" s="31" t="s">
        <v>32</v>
      </c>
    </row>
    <row r="570" spans="1:12" ht="15">
      <c r="A570" s="68"/>
      <c r="B570" s="86"/>
      <c r="C570" s="147"/>
      <c r="D570" s="145"/>
      <c r="E570" s="161"/>
      <c r="F570" s="42">
        <f>F569</f>
        <v>18865</v>
      </c>
      <c r="G570" s="42">
        <f>G569</f>
        <v>5848.15</v>
      </c>
      <c r="H570" s="42">
        <f>H569</f>
        <v>5848.15</v>
      </c>
      <c r="I570" s="68"/>
      <c r="J570" s="68"/>
      <c r="K570" s="68"/>
      <c r="L570" s="31"/>
    </row>
    <row r="571" spans="1:12" ht="15">
      <c r="A571" s="68"/>
      <c r="B571" s="86"/>
      <c r="C571" s="147"/>
      <c r="D571" s="145"/>
      <c r="E571" s="161"/>
      <c r="F571" s="42">
        <v>0</v>
      </c>
      <c r="G571" s="42">
        <v>0</v>
      </c>
      <c r="H571" s="42">
        <v>0</v>
      </c>
      <c r="I571" s="68"/>
      <c r="J571" s="68"/>
      <c r="K571" s="68"/>
      <c r="L571" s="31"/>
    </row>
    <row r="572" spans="1:12" ht="15">
      <c r="A572" s="68"/>
      <c r="B572" s="2"/>
      <c r="C572" s="147"/>
      <c r="D572" s="145"/>
      <c r="E572" s="161"/>
      <c r="F572" s="42">
        <v>0</v>
      </c>
      <c r="G572" s="42">
        <v>0</v>
      </c>
      <c r="H572" s="42">
        <v>0</v>
      </c>
      <c r="I572" s="68"/>
      <c r="J572" s="68"/>
      <c r="K572" s="68"/>
      <c r="L572" s="31"/>
    </row>
    <row r="573" spans="1:12" ht="76.5">
      <c r="A573" s="68">
        <v>83</v>
      </c>
      <c r="B573" s="52" t="s">
        <v>394</v>
      </c>
      <c r="C573" s="41" t="s">
        <v>228</v>
      </c>
      <c r="D573" s="69">
        <v>42667</v>
      </c>
      <c r="E573" s="161"/>
      <c r="F573" s="42">
        <v>18300</v>
      </c>
      <c r="G573" s="42">
        <v>5856</v>
      </c>
      <c r="H573" s="42">
        <f>5856</f>
        <v>5856</v>
      </c>
      <c r="I573" s="68" t="s">
        <v>26</v>
      </c>
      <c r="J573" s="68" t="s">
        <v>26</v>
      </c>
      <c r="K573" s="68" t="s">
        <v>26</v>
      </c>
      <c r="L573" s="31" t="s">
        <v>32</v>
      </c>
    </row>
    <row r="574" spans="1:12" ht="15">
      <c r="A574" s="68"/>
      <c r="B574" s="86"/>
      <c r="C574" s="147"/>
      <c r="D574" s="145"/>
      <c r="E574" s="161"/>
      <c r="F574" s="42">
        <f>F573</f>
        <v>18300</v>
      </c>
      <c r="G574" s="42">
        <f>G573</f>
        <v>5856</v>
      </c>
      <c r="H574" s="42">
        <f>H573</f>
        <v>5856</v>
      </c>
      <c r="I574" s="68"/>
      <c r="J574" s="68"/>
      <c r="K574" s="68"/>
      <c r="L574" s="31"/>
    </row>
    <row r="575" spans="1:12" ht="15">
      <c r="A575" s="68"/>
      <c r="B575" s="86"/>
      <c r="C575" s="147"/>
      <c r="D575" s="145"/>
      <c r="E575" s="161"/>
      <c r="F575" s="42">
        <v>0</v>
      </c>
      <c r="G575" s="42">
        <v>0</v>
      </c>
      <c r="H575" s="42">
        <v>0</v>
      </c>
      <c r="I575" s="68"/>
      <c r="J575" s="68"/>
      <c r="K575" s="68"/>
      <c r="L575" s="31"/>
    </row>
    <row r="576" spans="1:12" ht="15">
      <c r="A576" s="68"/>
      <c r="B576" s="2"/>
      <c r="C576" s="147"/>
      <c r="D576" s="145"/>
      <c r="E576" s="161"/>
      <c r="F576" s="42">
        <v>0</v>
      </c>
      <c r="G576" s="42">
        <v>0</v>
      </c>
      <c r="H576" s="42">
        <v>0</v>
      </c>
      <c r="I576" s="68"/>
      <c r="J576" s="68"/>
      <c r="K576" s="68"/>
      <c r="L576" s="31"/>
    </row>
    <row r="577" spans="1:12" ht="14.25">
      <c r="A577" s="28"/>
      <c r="B577" s="84" t="s">
        <v>136</v>
      </c>
      <c r="C577" s="88"/>
      <c r="D577" s="28"/>
      <c r="E577" s="161"/>
      <c r="F577" s="26"/>
      <c r="G577" s="26">
        <f>G106-G111</f>
        <v>413.18459999986226</v>
      </c>
      <c r="H577" s="26"/>
      <c r="I577" s="152" t="s">
        <v>26</v>
      </c>
      <c r="J577" s="152" t="s">
        <v>26</v>
      </c>
      <c r="K577" s="152" t="s">
        <v>26</v>
      </c>
      <c r="L577" s="84" t="s">
        <v>398</v>
      </c>
    </row>
    <row r="578" spans="1:12" ht="15">
      <c r="A578" s="28"/>
      <c r="B578" s="84"/>
      <c r="C578" s="88"/>
      <c r="D578" s="28"/>
      <c r="E578" s="161"/>
      <c r="F578" s="26"/>
      <c r="G578" s="26">
        <f>G577</f>
        <v>413.18459999986226</v>
      </c>
      <c r="H578" s="26"/>
      <c r="I578" s="68"/>
      <c r="J578" s="68"/>
      <c r="K578" s="68"/>
      <c r="L578" s="31"/>
    </row>
    <row r="579" spans="1:12" ht="15">
      <c r="A579" s="28"/>
      <c r="B579" s="84"/>
      <c r="C579" s="88"/>
      <c r="D579" s="28"/>
      <c r="E579" s="161"/>
      <c r="F579" s="26"/>
      <c r="G579" s="26">
        <v>0</v>
      </c>
      <c r="H579" s="26"/>
      <c r="I579" s="68"/>
      <c r="J579" s="68"/>
      <c r="K579" s="68"/>
      <c r="L579" s="31"/>
    </row>
    <row r="580" spans="1:12" ht="15">
      <c r="A580" s="28"/>
      <c r="B580" s="84"/>
      <c r="C580" s="88"/>
      <c r="D580" s="28"/>
      <c r="E580" s="161"/>
      <c r="F580" s="26"/>
      <c r="G580" s="26">
        <v>0</v>
      </c>
      <c r="H580" s="26"/>
      <c r="I580" s="68"/>
      <c r="J580" s="68"/>
      <c r="K580" s="68"/>
      <c r="L580" s="31"/>
    </row>
    <row r="581" spans="1:12" ht="12.75">
      <c r="A581" s="41"/>
      <c r="B581" s="2"/>
      <c r="C581" s="41"/>
      <c r="D581" s="41"/>
      <c r="E581" s="162"/>
      <c r="F581" s="42"/>
      <c r="G581" s="26"/>
      <c r="H581" s="42"/>
      <c r="I581" s="41"/>
      <c r="J581" s="41"/>
      <c r="K581" s="41"/>
      <c r="L581" s="2"/>
    </row>
    <row r="582" spans="1:12" ht="18" customHeight="1">
      <c r="A582" s="184"/>
      <c r="B582" s="189" t="s">
        <v>248</v>
      </c>
      <c r="C582" s="190"/>
      <c r="D582" s="191"/>
      <c r="E582" s="217" t="s">
        <v>38</v>
      </c>
      <c r="F582" s="89">
        <f>337500</f>
        <v>337500</v>
      </c>
      <c r="G582" s="89">
        <f>G586+G593+G612</f>
        <v>25700</v>
      </c>
      <c r="H582" s="89">
        <f>H590+H593+H612</f>
        <v>25700</v>
      </c>
      <c r="I582" s="153"/>
      <c r="J582" s="65"/>
      <c r="K582" s="65"/>
      <c r="L582" s="65"/>
    </row>
    <row r="583" spans="1:12" ht="12.75">
      <c r="A583" s="184"/>
      <c r="B583" s="189"/>
      <c r="C583" s="190"/>
      <c r="D583" s="191"/>
      <c r="E583" s="218"/>
      <c r="F583" s="47">
        <v>0</v>
      </c>
      <c r="G583" s="47">
        <v>0</v>
      </c>
      <c r="H583" s="47">
        <v>0</v>
      </c>
      <c r="I583" s="22"/>
      <c r="J583" s="22"/>
      <c r="K583" s="22"/>
      <c r="L583" s="22"/>
    </row>
    <row r="584" spans="1:12" ht="12.75">
      <c r="A584" s="184"/>
      <c r="B584" s="192"/>
      <c r="C584" s="193"/>
      <c r="D584" s="194"/>
      <c r="E584" s="218"/>
      <c r="F584" s="47">
        <v>94300</v>
      </c>
      <c r="G584" s="47">
        <f>G614+G595+G588</f>
        <v>5000</v>
      </c>
      <c r="H584" s="47">
        <f>H588+H614+H666+H670</f>
        <v>0</v>
      </c>
      <c r="I584" s="22"/>
      <c r="J584" s="22"/>
      <c r="K584" s="22"/>
      <c r="L584" s="22"/>
    </row>
    <row r="585" spans="1:12" s="10" customFormat="1" ht="12.75">
      <c r="A585" s="185"/>
      <c r="B585" s="195" t="s">
        <v>15</v>
      </c>
      <c r="C585" s="196"/>
      <c r="D585" s="197"/>
      <c r="E585" s="218"/>
      <c r="F585" s="47">
        <f>SUM(F582:F584)</f>
        <v>431800</v>
      </c>
      <c r="G585" s="47">
        <f>SUM(G582:G584)</f>
        <v>30700</v>
      </c>
      <c r="H585" s="47">
        <f>SUM(H582:H584)</f>
        <v>25700</v>
      </c>
      <c r="I585" s="22"/>
      <c r="J585" s="22"/>
      <c r="K585" s="22"/>
      <c r="L585" s="22"/>
    </row>
    <row r="586" spans="1:12" ht="12.75" customHeight="1">
      <c r="A586" s="183" t="s">
        <v>20</v>
      </c>
      <c r="B586" s="198" t="s">
        <v>140</v>
      </c>
      <c r="C586" s="199"/>
      <c r="D586" s="200"/>
      <c r="E586" s="218"/>
      <c r="F586" s="47">
        <v>32700</v>
      </c>
      <c r="G586" s="47">
        <f>G590</f>
        <v>3200</v>
      </c>
      <c r="H586" s="47">
        <f aca="true" t="shared" si="4" ref="F586:H588">H590</f>
        <v>3200</v>
      </c>
      <c r="I586" s="22"/>
      <c r="J586" s="22"/>
      <c r="K586" s="22"/>
      <c r="L586" s="22"/>
    </row>
    <row r="587" spans="1:12" ht="12.75">
      <c r="A587" s="184"/>
      <c r="B587" s="201"/>
      <c r="C587" s="202"/>
      <c r="D587" s="203"/>
      <c r="E587" s="218"/>
      <c r="F587" s="47">
        <f t="shared" si="4"/>
        <v>0</v>
      </c>
      <c r="G587" s="47">
        <f t="shared" si="4"/>
        <v>0</v>
      </c>
      <c r="H587" s="47">
        <f t="shared" si="4"/>
        <v>0</v>
      </c>
      <c r="I587" s="22"/>
      <c r="J587" s="22"/>
      <c r="K587" s="22"/>
      <c r="L587" s="22"/>
    </row>
    <row r="588" spans="1:12" ht="12.75">
      <c r="A588" s="184"/>
      <c r="B588" s="204"/>
      <c r="C588" s="205"/>
      <c r="D588" s="206"/>
      <c r="E588" s="218"/>
      <c r="F588" s="47">
        <f t="shared" si="4"/>
        <v>0</v>
      </c>
      <c r="G588" s="47">
        <f t="shared" si="4"/>
        <v>0</v>
      </c>
      <c r="H588" s="47">
        <f t="shared" si="4"/>
        <v>0</v>
      </c>
      <c r="I588" s="22"/>
      <c r="J588" s="22"/>
      <c r="K588" s="22"/>
      <c r="L588" s="22"/>
    </row>
    <row r="589" spans="1:12" s="10" customFormat="1" ht="12.75">
      <c r="A589" s="185"/>
      <c r="B589" s="195" t="s">
        <v>40</v>
      </c>
      <c r="C589" s="196"/>
      <c r="D589" s="197"/>
      <c r="E589" s="218"/>
      <c r="F589" s="47">
        <f>SUM(F586:F588)</f>
        <v>32700</v>
      </c>
      <c r="G589" s="47">
        <f>SUM(G586:G588)</f>
        <v>3200</v>
      </c>
      <c r="H589" s="47">
        <f>SUM(H586:H588)</f>
        <v>3200</v>
      </c>
      <c r="I589" s="22"/>
      <c r="J589" s="22"/>
      <c r="K589" s="22"/>
      <c r="L589" s="22"/>
    </row>
    <row r="590" spans="1:12" s="10" customFormat="1" ht="15" customHeight="1">
      <c r="A590" s="283"/>
      <c r="B590" s="283" t="s">
        <v>237</v>
      </c>
      <c r="C590" s="163" t="s">
        <v>199</v>
      </c>
      <c r="D590" s="163" t="s">
        <v>238</v>
      </c>
      <c r="E590" s="218"/>
      <c r="F590" s="47">
        <v>3200</v>
      </c>
      <c r="G590" s="47">
        <v>3200</v>
      </c>
      <c r="H590" s="47">
        <v>3200</v>
      </c>
      <c r="I590" s="163" t="s">
        <v>375</v>
      </c>
      <c r="J590" s="163" t="s">
        <v>375</v>
      </c>
      <c r="K590" s="163" t="s">
        <v>375</v>
      </c>
      <c r="L590" s="173" t="s">
        <v>372</v>
      </c>
    </row>
    <row r="591" spans="1:12" ht="33" customHeight="1">
      <c r="A591" s="284"/>
      <c r="B591" s="284"/>
      <c r="C591" s="164"/>
      <c r="D591" s="164"/>
      <c r="E591" s="218"/>
      <c r="F591" s="47">
        <v>0</v>
      </c>
      <c r="G591" s="47">
        <v>0</v>
      </c>
      <c r="H591" s="47">
        <v>0</v>
      </c>
      <c r="I591" s="164"/>
      <c r="J591" s="164"/>
      <c r="K591" s="164"/>
      <c r="L591" s="289"/>
    </row>
    <row r="592" spans="1:12" ht="33" customHeight="1">
      <c r="A592" s="285"/>
      <c r="B592" s="285"/>
      <c r="C592" s="165"/>
      <c r="D592" s="165"/>
      <c r="E592" s="218"/>
      <c r="F592" s="47">
        <v>0</v>
      </c>
      <c r="G592" s="47">
        <v>0</v>
      </c>
      <c r="H592" s="47">
        <v>0</v>
      </c>
      <c r="I592" s="165"/>
      <c r="J592" s="165"/>
      <c r="K592" s="165"/>
      <c r="L592" s="290"/>
    </row>
    <row r="593" spans="1:12" ht="13.5" customHeight="1">
      <c r="A593" s="183" t="s">
        <v>21</v>
      </c>
      <c r="B593" s="198" t="s">
        <v>103</v>
      </c>
      <c r="C593" s="199"/>
      <c r="D593" s="200"/>
      <c r="E593" s="218"/>
      <c r="F593" s="47">
        <v>170700</v>
      </c>
      <c r="G593" s="47">
        <f>G603+G606+G609</f>
        <v>22500</v>
      </c>
      <c r="H593" s="47">
        <f aca="true" t="shared" si="5" ref="F593:H595">H603+H606+H609</f>
        <v>22500</v>
      </c>
      <c r="I593" s="22"/>
      <c r="J593" s="22"/>
      <c r="K593" s="22"/>
      <c r="L593" s="22"/>
    </row>
    <row r="594" spans="1:12" ht="15" customHeight="1">
      <c r="A594" s="184"/>
      <c r="B594" s="201"/>
      <c r="C594" s="202"/>
      <c r="D594" s="203"/>
      <c r="E594" s="218"/>
      <c r="F594" s="47">
        <f t="shared" si="5"/>
        <v>0</v>
      </c>
      <c r="G594" s="47">
        <f t="shared" si="5"/>
        <v>0</v>
      </c>
      <c r="H594" s="47">
        <f t="shared" si="5"/>
        <v>0</v>
      </c>
      <c r="I594" s="22"/>
      <c r="J594" s="22"/>
      <c r="K594" s="22"/>
      <c r="L594" s="22"/>
    </row>
    <row r="595" spans="1:12" s="10" customFormat="1" ht="12.75">
      <c r="A595" s="184"/>
      <c r="B595" s="204"/>
      <c r="C595" s="205"/>
      <c r="D595" s="206"/>
      <c r="E595" s="218"/>
      <c r="F595" s="47">
        <f t="shared" si="5"/>
        <v>0</v>
      </c>
      <c r="G595" s="47">
        <f t="shared" si="5"/>
        <v>0</v>
      </c>
      <c r="H595" s="47">
        <f t="shared" si="5"/>
        <v>0</v>
      </c>
      <c r="I595" s="22"/>
      <c r="J595" s="22"/>
      <c r="K595" s="22"/>
      <c r="L595" s="22"/>
    </row>
    <row r="596" spans="1:12" ht="12.75" customHeight="1" thickBot="1">
      <c r="A596" s="184"/>
      <c r="B596" s="508" t="s">
        <v>40</v>
      </c>
      <c r="C596" s="509"/>
      <c r="D596" s="510"/>
      <c r="E596" s="218"/>
      <c r="F596" s="47">
        <f>SUM(F593:F595)</f>
        <v>170700</v>
      </c>
      <c r="G596" s="47">
        <f>SUM(G593:G595)</f>
        <v>22500</v>
      </c>
      <c r="H596" s="47">
        <f>SUM(H593:H595)</f>
        <v>22500</v>
      </c>
      <c r="I596" s="22"/>
      <c r="J596" s="22"/>
      <c r="K596" s="22"/>
      <c r="L596" s="22"/>
    </row>
    <row r="597" spans="1:12" ht="12.75" customHeight="1" hidden="1" thickTop="1">
      <c r="A597" s="154"/>
      <c r="B597" s="405"/>
      <c r="C597" s="270"/>
      <c r="D597" s="270"/>
      <c r="E597" s="218"/>
      <c r="F597" s="47"/>
      <c r="G597" s="47"/>
      <c r="H597" s="47"/>
      <c r="I597" s="163"/>
      <c r="J597" s="163"/>
      <c r="K597" s="163"/>
      <c r="L597" s="167"/>
    </row>
    <row r="598" spans="1:12" ht="12.75" customHeight="1" hidden="1">
      <c r="A598" s="154"/>
      <c r="B598" s="406"/>
      <c r="C598" s="271"/>
      <c r="D598" s="271"/>
      <c r="E598" s="218"/>
      <c r="F598" s="47"/>
      <c r="G598" s="47"/>
      <c r="H598" s="47"/>
      <c r="I598" s="164"/>
      <c r="J598" s="164"/>
      <c r="K598" s="164"/>
      <c r="L598" s="168"/>
    </row>
    <row r="599" spans="1:12" ht="12.75" customHeight="1" hidden="1" thickBot="1">
      <c r="A599" s="154"/>
      <c r="B599" s="407"/>
      <c r="C599" s="272"/>
      <c r="D599" s="272"/>
      <c r="E599" s="218"/>
      <c r="F599" s="47"/>
      <c r="G599" s="47"/>
      <c r="H599" s="47"/>
      <c r="I599" s="165"/>
      <c r="J599" s="165"/>
      <c r="K599" s="165"/>
      <c r="L599" s="169"/>
    </row>
    <row r="600" spans="1:12" ht="12.75" customHeight="1" hidden="1" thickTop="1">
      <c r="A600" s="154"/>
      <c r="B600" s="296"/>
      <c r="C600" s="270"/>
      <c r="D600" s="270"/>
      <c r="E600" s="218"/>
      <c r="F600" s="47"/>
      <c r="G600" s="47"/>
      <c r="H600" s="47"/>
      <c r="I600" s="163"/>
      <c r="J600" s="163"/>
      <c r="K600" s="163"/>
      <c r="L600" s="220"/>
    </row>
    <row r="601" spans="1:12" ht="12.75" customHeight="1" hidden="1">
      <c r="A601" s="154"/>
      <c r="B601" s="274"/>
      <c r="C601" s="271"/>
      <c r="D601" s="271"/>
      <c r="E601" s="218"/>
      <c r="F601" s="47"/>
      <c r="G601" s="47"/>
      <c r="H601" s="47"/>
      <c r="I601" s="164"/>
      <c r="J601" s="164"/>
      <c r="K601" s="164"/>
      <c r="L601" s="294"/>
    </row>
    <row r="602" spans="1:12" ht="18" customHeight="1" hidden="1" thickBot="1">
      <c r="A602" s="154"/>
      <c r="B602" s="275"/>
      <c r="C602" s="272"/>
      <c r="D602" s="272"/>
      <c r="E602" s="218"/>
      <c r="F602" s="47"/>
      <c r="G602" s="47"/>
      <c r="H602" s="47"/>
      <c r="I602" s="165"/>
      <c r="J602" s="165"/>
      <c r="K602" s="165"/>
      <c r="L602" s="217"/>
    </row>
    <row r="603" spans="1:12" ht="18" customHeight="1" thickTop="1">
      <c r="A603" s="283"/>
      <c r="B603" s="283" t="s">
        <v>239</v>
      </c>
      <c r="C603" s="295" t="s">
        <v>199</v>
      </c>
      <c r="D603" s="295" t="s">
        <v>240</v>
      </c>
      <c r="E603" s="218"/>
      <c r="F603" s="90">
        <v>2900</v>
      </c>
      <c r="G603" s="90">
        <v>2900</v>
      </c>
      <c r="H603" s="90">
        <v>2900</v>
      </c>
      <c r="I603" s="163" t="s">
        <v>375</v>
      </c>
      <c r="J603" s="163" t="s">
        <v>375</v>
      </c>
      <c r="K603" s="163" t="s">
        <v>375</v>
      </c>
      <c r="L603" s="173" t="s">
        <v>373</v>
      </c>
    </row>
    <row r="604" spans="1:12" ht="18" customHeight="1">
      <c r="A604" s="284"/>
      <c r="B604" s="284"/>
      <c r="C604" s="164"/>
      <c r="D604" s="164"/>
      <c r="E604" s="218"/>
      <c r="F604" s="90">
        <v>0</v>
      </c>
      <c r="G604" s="90">
        <v>0</v>
      </c>
      <c r="H604" s="90">
        <v>0</v>
      </c>
      <c r="I604" s="164"/>
      <c r="J604" s="164"/>
      <c r="K604" s="164"/>
      <c r="L604" s="289"/>
    </row>
    <row r="605" spans="1:12" ht="18" customHeight="1">
      <c r="A605" s="285"/>
      <c r="B605" s="285"/>
      <c r="C605" s="165"/>
      <c r="D605" s="165"/>
      <c r="E605" s="218"/>
      <c r="F605" s="90">
        <v>0</v>
      </c>
      <c r="G605" s="90">
        <v>0</v>
      </c>
      <c r="H605" s="90">
        <v>0</v>
      </c>
      <c r="I605" s="165"/>
      <c r="J605" s="165"/>
      <c r="K605" s="165"/>
      <c r="L605" s="290"/>
    </row>
    <row r="606" spans="1:12" ht="12.75" customHeight="1">
      <c r="A606" s="283"/>
      <c r="B606" s="286" t="s">
        <v>241</v>
      </c>
      <c r="C606" s="163" t="s">
        <v>199</v>
      </c>
      <c r="D606" s="163" t="s">
        <v>242</v>
      </c>
      <c r="E606" s="218"/>
      <c r="F606" s="90">
        <v>10600</v>
      </c>
      <c r="G606" s="90">
        <v>10600</v>
      </c>
      <c r="H606" s="90">
        <v>10600</v>
      </c>
      <c r="I606" s="163" t="s">
        <v>375</v>
      </c>
      <c r="J606" s="163" t="s">
        <v>375</v>
      </c>
      <c r="K606" s="163" t="s">
        <v>375</v>
      </c>
      <c r="L606" s="173" t="s">
        <v>374</v>
      </c>
    </row>
    <row r="607" spans="1:12" ht="12.75" customHeight="1">
      <c r="A607" s="284"/>
      <c r="B607" s="287"/>
      <c r="C607" s="164"/>
      <c r="D607" s="164"/>
      <c r="E607" s="218"/>
      <c r="F607" s="90">
        <v>0</v>
      </c>
      <c r="G607" s="90">
        <v>0</v>
      </c>
      <c r="H607" s="90">
        <v>0</v>
      </c>
      <c r="I607" s="164"/>
      <c r="J607" s="164"/>
      <c r="K607" s="164"/>
      <c r="L607" s="289"/>
    </row>
    <row r="608" spans="1:12" ht="12.75" customHeight="1">
      <c r="A608" s="285"/>
      <c r="B608" s="288"/>
      <c r="C608" s="165"/>
      <c r="D608" s="165"/>
      <c r="E608" s="218"/>
      <c r="F608" s="90">
        <v>0</v>
      </c>
      <c r="G608" s="90">
        <v>0</v>
      </c>
      <c r="H608" s="90">
        <v>0</v>
      </c>
      <c r="I608" s="165"/>
      <c r="J608" s="165"/>
      <c r="K608" s="165"/>
      <c r="L608" s="290"/>
    </row>
    <row r="609" spans="1:12" ht="12.75" customHeight="1">
      <c r="A609" s="283"/>
      <c r="B609" s="286" t="s">
        <v>243</v>
      </c>
      <c r="C609" s="163" t="s">
        <v>199</v>
      </c>
      <c r="D609" s="163" t="s">
        <v>244</v>
      </c>
      <c r="E609" s="218"/>
      <c r="F609" s="47">
        <v>9000</v>
      </c>
      <c r="G609" s="47">
        <v>9000</v>
      </c>
      <c r="H609" s="47">
        <v>9000</v>
      </c>
      <c r="I609" s="163" t="s">
        <v>375</v>
      </c>
      <c r="J609" s="163" t="s">
        <v>375</v>
      </c>
      <c r="K609" s="163" t="s">
        <v>375</v>
      </c>
      <c r="L609" s="291" t="s">
        <v>376</v>
      </c>
    </row>
    <row r="610" spans="1:12" ht="12.75" customHeight="1">
      <c r="A610" s="284"/>
      <c r="B610" s="287"/>
      <c r="C610" s="164"/>
      <c r="D610" s="164"/>
      <c r="E610" s="218"/>
      <c r="F610" s="47">
        <v>0</v>
      </c>
      <c r="G610" s="47">
        <v>0</v>
      </c>
      <c r="H610" s="47">
        <v>0</v>
      </c>
      <c r="I610" s="164"/>
      <c r="J610" s="164"/>
      <c r="K610" s="164"/>
      <c r="L610" s="292"/>
    </row>
    <row r="611" spans="1:12" ht="12.75" customHeight="1">
      <c r="A611" s="285"/>
      <c r="B611" s="288"/>
      <c r="C611" s="165"/>
      <c r="D611" s="165"/>
      <c r="E611" s="218"/>
      <c r="F611" s="47">
        <v>0</v>
      </c>
      <c r="G611" s="47">
        <v>0</v>
      </c>
      <c r="H611" s="47">
        <v>0</v>
      </c>
      <c r="I611" s="165"/>
      <c r="J611" s="165"/>
      <c r="K611" s="165"/>
      <c r="L611" s="293"/>
    </row>
    <row r="612" spans="1:12" ht="12.75" customHeight="1">
      <c r="A612" s="176" t="s">
        <v>22</v>
      </c>
      <c r="B612" s="198" t="s">
        <v>104</v>
      </c>
      <c r="C612" s="199"/>
      <c r="D612" s="200"/>
      <c r="E612" s="218"/>
      <c r="F612" s="47">
        <v>33400</v>
      </c>
      <c r="G612" s="47">
        <v>0</v>
      </c>
      <c r="H612" s="47">
        <f>H622</f>
        <v>0</v>
      </c>
      <c r="I612" s="22"/>
      <c r="J612" s="22"/>
      <c r="K612" s="22"/>
      <c r="L612" s="48"/>
    </row>
    <row r="613" spans="1:12" ht="12.75" customHeight="1">
      <c r="A613" s="180"/>
      <c r="B613" s="201"/>
      <c r="C613" s="202"/>
      <c r="D613" s="203"/>
      <c r="E613" s="218"/>
      <c r="F613" s="47">
        <v>0</v>
      </c>
      <c r="G613" s="47">
        <v>0</v>
      </c>
      <c r="H613" s="47">
        <v>0</v>
      </c>
      <c r="I613" s="22"/>
      <c r="J613" s="22"/>
      <c r="K613" s="22"/>
      <c r="L613" s="48"/>
    </row>
    <row r="614" spans="1:12" ht="12.75" customHeight="1">
      <c r="A614" s="180"/>
      <c r="B614" s="204"/>
      <c r="C614" s="205"/>
      <c r="D614" s="206"/>
      <c r="E614" s="218"/>
      <c r="F614" s="47">
        <v>18000</v>
      </c>
      <c r="G614" s="47">
        <v>5000</v>
      </c>
      <c r="H614" s="47">
        <v>0</v>
      </c>
      <c r="I614" s="22"/>
      <c r="J614" s="22"/>
      <c r="K614" s="22"/>
      <c r="L614" s="48"/>
    </row>
    <row r="615" spans="1:12" ht="12.75" customHeight="1">
      <c r="A615" s="180"/>
      <c r="B615" s="195" t="s">
        <v>40</v>
      </c>
      <c r="C615" s="196"/>
      <c r="D615" s="197"/>
      <c r="E615" s="218"/>
      <c r="F615" s="47">
        <f>F612+F613+F614</f>
        <v>51400</v>
      </c>
      <c r="G615" s="47">
        <f>G612+G613+G614</f>
        <v>5000</v>
      </c>
      <c r="H615" s="47">
        <f>H612+H613+H614</f>
        <v>0</v>
      </c>
      <c r="I615" s="22"/>
      <c r="J615" s="22"/>
      <c r="K615" s="22"/>
      <c r="L615" s="48"/>
    </row>
    <row r="616" spans="1:12" ht="12.75" customHeight="1" hidden="1">
      <c r="A616" s="180"/>
      <c r="B616" s="276"/>
      <c r="C616" s="279"/>
      <c r="D616" s="247"/>
      <c r="E616" s="218"/>
      <c r="F616" s="47"/>
      <c r="G616" s="47"/>
      <c r="H616" s="47"/>
      <c r="I616" s="163"/>
      <c r="J616" s="163"/>
      <c r="K616" s="163"/>
      <c r="L616" s="167"/>
    </row>
    <row r="617" spans="1:12" ht="12.75" customHeight="1" hidden="1">
      <c r="A617" s="180"/>
      <c r="B617" s="277"/>
      <c r="C617" s="280"/>
      <c r="D617" s="248"/>
      <c r="E617" s="218"/>
      <c r="F617" s="47"/>
      <c r="G617" s="47"/>
      <c r="H617" s="47"/>
      <c r="I617" s="164"/>
      <c r="J617" s="164"/>
      <c r="K617" s="164"/>
      <c r="L617" s="168"/>
    </row>
    <row r="618" spans="1:12" ht="12.75" customHeight="1" hidden="1" thickBot="1">
      <c r="A618" s="182"/>
      <c r="B618" s="278"/>
      <c r="C618" s="281"/>
      <c r="D618" s="282"/>
      <c r="E618" s="218"/>
      <c r="F618" s="47"/>
      <c r="G618" s="47"/>
      <c r="H618" s="47"/>
      <c r="I618" s="165"/>
      <c r="J618" s="165"/>
      <c r="K618" s="165"/>
      <c r="L618" s="169"/>
    </row>
    <row r="619" spans="1:12" ht="12.75" customHeight="1" hidden="1" thickTop="1">
      <c r="A619" s="155"/>
      <c r="B619" s="273"/>
      <c r="C619" s="270"/>
      <c r="D619" s="270"/>
      <c r="E619" s="218"/>
      <c r="F619" s="47"/>
      <c r="G619" s="47"/>
      <c r="H619" s="47"/>
      <c r="I619" s="163"/>
      <c r="J619" s="163"/>
      <c r="K619" s="163"/>
      <c r="L619" s="167"/>
    </row>
    <row r="620" spans="1:12" ht="12.75" customHeight="1" hidden="1">
      <c r="A620" s="155"/>
      <c r="B620" s="274"/>
      <c r="C620" s="271"/>
      <c r="D620" s="271"/>
      <c r="E620" s="218"/>
      <c r="F620" s="47"/>
      <c r="G620" s="47"/>
      <c r="H620" s="47"/>
      <c r="I620" s="164"/>
      <c r="J620" s="164"/>
      <c r="K620" s="164"/>
      <c r="L620" s="168"/>
    </row>
    <row r="621" spans="1:12" ht="12.75" customHeight="1" hidden="1" thickBot="1">
      <c r="A621" s="155"/>
      <c r="B621" s="275"/>
      <c r="C621" s="272"/>
      <c r="D621" s="272"/>
      <c r="E621" s="218"/>
      <c r="F621" s="47"/>
      <c r="G621" s="47"/>
      <c r="H621" s="47"/>
      <c r="I621" s="165"/>
      <c r="J621" s="165"/>
      <c r="K621" s="165"/>
      <c r="L621" s="169"/>
    </row>
    <row r="622" spans="1:12" ht="12.75" customHeight="1" hidden="1" thickTop="1">
      <c r="A622" s="155"/>
      <c r="B622" s="511"/>
      <c r="C622" s="514"/>
      <c r="D622" s="270"/>
      <c r="E622" s="218"/>
      <c r="F622" s="47"/>
      <c r="G622" s="47"/>
      <c r="H622" s="47"/>
      <c r="I622" s="163"/>
      <c r="J622" s="163"/>
      <c r="K622" s="163"/>
      <c r="L622" s="167"/>
    </row>
    <row r="623" spans="1:12" ht="12.75" customHeight="1" hidden="1">
      <c r="A623" s="155"/>
      <c r="B623" s="512"/>
      <c r="C623" s="515"/>
      <c r="D623" s="271"/>
      <c r="E623" s="218"/>
      <c r="F623" s="47"/>
      <c r="G623" s="47"/>
      <c r="H623" s="47"/>
      <c r="I623" s="164"/>
      <c r="J623" s="164"/>
      <c r="K623" s="164"/>
      <c r="L623" s="168"/>
    </row>
    <row r="624" spans="1:12" ht="12.75" customHeight="1" hidden="1" thickBot="1">
      <c r="A624" s="155"/>
      <c r="B624" s="513"/>
      <c r="C624" s="516"/>
      <c r="D624" s="272"/>
      <c r="E624" s="218"/>
      <c r="F624" s="47"/>
      <c r="G624" s="47"/>
      <c r="H624" s="47"/>
      <c r="I624" s="165"/>
      <c r="J624" s="165"/>
      <c r="K624" s="165"/>
      <c r="L624" s="169"/>
    </row>
    <row r="625" spans="1:12" ht="12.75" customHeight="1" hidden="1" thickTop="1">
      <c r="A625" s="259" t="s">
        <v>23</v>
      </c>
      <c r="B625" s="262"/>
      <c r="C625" s="202"/>
      <c r="D625" s="203"/>
      <c r="E625" s="218"/>
      <c r="F625" s="47"/>
      <c r="G625" s="47"/>
      <c r="H625" s="47"/>
      <c r="I625" s="22"/>
      <c r="J625" s="22"/>
      <c r="K625" s="22"/>
      <c r="L625" s="48"/>
    </row>
    <row r="626" spans="1:12" ht="18" customHeight="1" hidden="1">
      <c r="A626" s="260"/>
      <c r="B626" s="262"/>
      <c r="C626" s="202"/>
      <c r="D626" s="203"/>
      <c r="E626" s="218"/>
      <c r="F626" s="47"/>
      <c r="G626" s="47"/>
      <c r="H626" s="47"/>
      <c r="I626" s="22"/>
      <c r="J626" s="22"/>
      <c r="K626" s="22"/>
      <c r="L626" s="48"/>
    </row>
    <row r="627" spans="1:12" ht="18" customHeight="1" hidden="1">
      <c r="A627" s="260"/>
      <c r="B627" s="263"/>
      <c r="C627" s="205"/>
      <c r="D627" s="206"/>
      <c r="E627" s="218"/>
      <c r="F627" s="47"/>
      <c r="G627" s="47"/>
      <c r="H627" s="47"/>
      <c r="I627" s="22"/>
      <c r="J627" s="22"/>
      <c r="K627" s="22"/>
      <c r="L627" s="48"/>
    </row>
    <row r="628" spans="1:12" ht="18" customHeight="1" hidden="1">
      <c r="A628" s="260"/>
      <c r="B628" s="234"/>
      <c r="C628" s="196"/>
      <c r="D628" s="197"/>
      <c r="E628" s="218"/>
      <c r="F628" s="47"/>
      <c r="G628" s="47"/>
      <c r="H628" s="47"/>
      <c r="I628" s="22"/>
      <c r="J628" s="22"/>
      <c r="K628" s="22"/>
      <c r="L628" s="48"/>
    </row>
    <row r="629" spans="1:12" ht="18" customHeight="1" hidden="1">
      <c r="A629" s="260"/>
      <c r="B629" s="264"/>
      <c r="C629" s="247"/>
      <c r="D629" s="267"/>
      <c r="E629" s="219"/>
      <c r="F629" s="47"/>
      <c r="G629" s="47"/>
      <c r="H629" s="47"/>
      <c r="I629" s="163"/>
      <c r="J629" s="163"/>
      <c r="K629" s="163"/>
      <c r="L629" s="167"/>
    </row>
    <row r="630" spans="1:12" ht="12.75" customHeight="1" hidden="1">
      <c r="A630" s="260"/>
      <c r="B630" s="265"/>
      <c r="C630" s="248"/>
      <c r="D630" s="268"/>
      <c r="E630" s="219"/>
      <c r="F630" s="47"/>
      <c r="G630" s="47"/>
      <c r="H630" s="47"/>
      <c r="I630" s="164"/>
      <c r="J630" s="164"/>
      <c r="K630" s="164"/>
      <c r="L630" s="168"/>
    </row>
    <row r="631" spans="1:12" ht="12.75" customHeight="1" hidden="1" thickBot="1">
      <c r="A631" s="261"/>
      <c r="B631" s="266"/>
      <c r="C631" s="249"/>
      <c r="D631" s="269"/>
      <c r="E631" s="219"/>
      <c r="F631" s="47"/>
      <c r="G631" s="47"/>
      <c r="H631" s="47"/>
      <c r="I631" s="165"/>
      <c r="J631" s="165"/>
      <c r="K631" s="165"/>
      <c r="L631" s="169"/>
    </row>
    <row r="632" spans="1:12" ht="12.75" customHeight="1" hidden="1" thickTop="1">
      <c r="A632" s="222" t="s">
        <v>24</v>
      </c>
      <c r="B632" s="250"/>
      <c r="C632" s="251"/>
      <c r="D632" s="252"/>
      <c r="E632" s="218"/>
      <c r="F632" s="47"/>
      <c r="G632" s="47"/>
      <c r="H632" s="47"/>
      <c r="I632" s="22"/>
      <c r="J632" s="22"/>
      <c r="K632" s="22"/>
      <c r="L632" s="48"/>
    </row>
    <row r="633" spans="1:12" ht="12.75" customHeight="1" hidden="1">
      <c r="A633" s="223"/>
      <c r="B633" s="253"/>
      <c r="C633" s="254"/>
      <c r="D633" s="255"/>
      <c r="E633" s="218"/>
      <c r="F633" s="47"/>
      <c r="G633" s="47"/>
      <c r="H633" s="47"/>
      <c r="I633" s="22"/>
      <c r="J633" s="22"/>
      <c r="K633" s="22"/>
      <c r="L633" s="48"/>
    </row>
    <row r="634" spans="1:12" ht="12.75" customHeight="1" hidden="1">
      <c r="A634" s="223"/>
      <c r="B634" s="256"/>
      <c r="C634" s="257"/>
      <c r="D634" s="258"/>
      <c r="E634" s="218"/>
      <c r="F634" s="47"/>
      <c r="G634" s="47"/>
      <c r="H634" s="47"/>
      <c r="I634" s="22"/>
      <c r="J634" s="22"/>
      <c r="K634" s="22"/>
      <c r="L634" s="48"/>
    </row>
    <row r="635" spans="1:12" ht="12.75" customHeight="1" hidden="1" thickBot="1">
      <c r="A635" s="224"/>
      <c r="B635" s="234"/>
      <c r="C635" s="196"/>
      <c r="D635" s="197"/>
      <c r="E635" s="218"/>
      <c r="F635" s="47"/>
      <c r="G635" s="47"/>
      <c r="H635" s="47"/>
      <c r="I635" s="22"/>
      <c r="J635" s="22"/>
      <c r="K635" s="22"/>
      <c r="L635" s="48"/>
    </row>
    <row r="636" spans="1:12" ht="18" customHeight="1" hidden="1" thickTop="1">
      <c r="A636" s="155"/>
      <c r="B636" s="244"/>
      <c r="C636" s="247"/>
      <c r="D636" s="247"/>
      <c r="E636" s="218"/>
      <c r="F636" s="47"/>
      <c r="G636" s="47"/>
      <c r="H636" s="47"/>
      <c r="I636" s="163"/>
      <c r="J636" s="163"/>
      <c r="K636" s="163"/>
      <c r="L636" s="167"/>
    </row>
    <row r="637" spans="1:12" ht="18" customHeight="1" hidden="1">
      <c r="A637" s="155"/>
      <c r="B637" s="245"/>
      <c r="C637" s="248"/>
      <c r="D637" s="248"/>
      <c r="E637" s="218"/>
      <c r="F637" s="47"/>
      <c r="G637" s="47"/>
      <c r="H637" s="47"/>
      <c r="I637" s="164"/>
      <c r="J637" s="164"/>
      <c r="K637" s="164"/>
      <c r="L637" s="168"/>
    </row>
    <row r="638" spans="1:12" ht="18" customHeight="1" hidden="1" thickBot="1">
      <c r="A638" s="155"/>
      <c r="B638" s="246"/>
      <c r="C638" s="249"/>
      <c r="D638" s="249"/>
      <c r="E638" s="218"/>
      <c r="F638" s="47"/>
      <c r="G638" s="47"/>
      <c r="H638" s="47"/>
      <c r="I638" s="165"/>
      <c r="J638" s="165"/>
      <c r="K638" s="165"/>
      <c r="L638" s="169"/>
    </row>
    <row r="639" spans="1:12" ht="18" customHeight="1" hidden="1" thickTop="1">
      <c r="A639" s="222" t="s">
        <v>245</v>
      </c>
      <c r="B639" s="225" t="s">
        <v>246</v>
      </c>
      <c r="C639" s="226"/>
      <c r="D639" s="227"/>
      <c r="E639" s="218"/>
      <c r="F639" s="47">
        <v>0</v>
      </c>
      <c r="G639" s="47">
        <f aca="true" t="shared" si="6" ref="G639:H641">G664+G668+G675+G679</f>
        <v>0</v>
      </c>
      <c r="H639" s="47">
        <f t="shared" si="6"/>
        <v>0</v>
      </c>
      <c r="I639" s="22"/>
      <c r="J639" s="22"/>
      <c r="K639" s="22"/>
      <c r="L639" s="48"/>
    </row>
    <row r="640" spans="1:12" ht="12.75" customHeight="1" hidden="1">
      <c r="A640" s="223"/>
      <c r="B640" s="228"/>
      <c r="C640" s="229"/>
      <c r="D640" s="230"/>
      <c r="E640" s="218"/>
      <c r="F640" s="47">
        <f>F665+F669+F676+F680</f>
        <v>0</v>
      </c>
      <c r="G640" s="47">
        <f t="shared" si="6"/>
        <v>0</v>
      </c>
      <c r="H640" s="47">
        <f t="shared" si="6"/>
        <v>0</v>
      </c>
      <c r="I640" s="22"/>
      <c r="J640" s="22"/>
      <c r="K640" s="22"/>
      <c r="L640" s="48"/>
    </row>
    <row r="641" spans="1:12" ht="12.75" customHeight="1" hidden="1">
      <c r="A641" s="223"/>
      <c r="B641" s="231"/>
      <c r="C641" s="232"/>
      <c r="D641" s="233"/>
      <c r="E641" s="218"/>
      <c r="F641" s="47">
        <f>F666+F670+F677+F681</f>
        <v>0</v>
      </c>
      <c r="G641" s="47">
        <f t="shared" si="6"/>
        <v>0</v>
      </c>
      <c r="H641" s="47">
        <f t="shared" si="6"/>
        <v>0</v>
      </c>
      <c r="I641" s="22"/>
      <c r="J641" s="22"/>
      <c r="K641" s="22"/>
      <c r="L641" s="48"/>
    </row>
    <row r="642" spans="1:12" ht="12.75" customHeight="1" hidden="1" thickBot="1">
      <c r="A642" s="224"/>
      <c r="B642" s="234" t="s">
        <v>40</v>
      </c>
      <c r="C642" s="196"/>
      <c r="D642" s="197"/>
      <c r="E642" s="218"/>
      <c r="F642" s="47">
        <f>F639+F640+F641</f>
        <v>0</v>
      </c>
      <c r="G642" s="47" t="s">
        <v>247</v>
      </c>
      <c r="H642" s="47">
        <f>H639+H640+H641</f>
        <v>0</v>
      </c>
      <c r="I642" s="22"/>
      <c r="J642" s="22"/>
      <c r="K642" s="22"/>
      <c r="L642" s="48"/>
    </row>
    <row r="643" spans="1:12" ht="12.75" customHeight="1" hidden="1" thickTop="1">
      <c r="A643" s="222"/>
      <c r="B643" s="235"/>
      <c r="C643" s="236"/>
      <c r="D643" s="237"/>
      <c r="E643" s="218"/>
      <c r="F643" s="47"/>
      <c r="G643" s="47"/>
      <c r="H643" s="47"/>
      <c r="I643" s="208"/>
      <c r="J643" s="209"/>
      <c r="K643" s="209"/>
      <c r="L643" s="210"/>
    </row>
    <row r="644" spans="1:12" ht="12.75" customHeight="1" hidden="1">
      <c r="A644" s="223"/>
      <c r="B644" s="238"/>
      <c r="C644" s="239"/>
      <c r="D644" s="240"/>
      <c r="E644" s="218"/>
      <c r="F644" s="47"/>
      <c r="G644" s="47"/>
      <c r="H644" s="47"/>
      <c r="I644" s="211"/>
      <c r="J644" s="212"/>
      <c r="K644" s="212"/>
      <c r="L644" s="213"/>
    </row>
    <row r="645" spans="1:12" ht="12.75" customHeight="1" hidden="1">
      <c r="A645" s="223"/>
      <c r="B645" s="241"/>
      <c r="C645" s="242"/>
      <c r="D645" s="243"/>
      <c r="E645" s="218"/>
      <c r="F645" s="47"/>
      <c r="G645" s="47"/>
      <c r="H645" s="47"/>
      <c r="I645" s="211"/>
      <c r="J645" s="212"/>
      <c r="K645" s="212"/>
      <c r="L645" s="213"/>
    </row>
    <row r="646" spans="1:12" ht="12.75" customHeight="1" hidden="1" thickBot="1">
      <c r="A646" s="224"/>
      <c r="B646" s="234"/>
      <c r="C646" s="196"/>
      <c r="D646" s="197"/>
      <c r="E646" s="218"/>
      <c r="F646" s="47"/>
      <c r="G646" s="47"/>
      <c r="H646" s="47"/>
      <c r="I646" s="214"/>
      <c r="J646" s="215"/>
      <c r="K646" s="215"/>
      <c r="L646" s="216"/>
    </row>
    <row r="647" spans="1:12" ht="12.75" customHeight="1" hidden="1" thickTop="1">
      <c r="A647" s="221"/>
      <c r="B647" s="198"/>
      <c r="C647" s="199"/>
      <c r="D647" s="200"/>
      <c r="E647" s="218"/>
      <c r="F647" s="47"/>
      <c r="G647" s="47"/>
      <c r="H647" s="47"/>
      <c r="I647" s="208"/>
      <c r="J647" s="209"/>
      <c r="K647" s="209"/>
      <c r="L647" s="210"/>
    </row>
    <row r="648" spans="1:12" ht="12.75" customHeight="1" hidden="1">
      <c r="A648" s="184"/>
      <c r="B648" s="201"/>
      <c r="C648" s="202"/>
      <c r="D648" s="203"/>
      <c r="E648" s="218"/>
      <c r="F648" s="47"/>
      <c r="G648" s="47"/>
      <c r="H648" s="47"/>
      <c r="I648" s="211"/>
      <c r="J648" s="212"/>
      <c r="K648" s="212"/>
      <c r="L648" s="213"/>
    </row>
    <row r="649" spans="1:12" ht="12.75" customHeight="1" hidden="1">
      <c r="A649" s="184"/>
      <c r="B649" s="204"/>
      <c r="C649" s="205"/>
      <c r="D649" s="206"/>
      <c r="E649" s="218"/>
      <c r="F649" s="47">
        <v>2000</v>
      </c>
      <c r="G649" s="47"/>
      <c r="H649" s="47"/>
      <c r="I649" s="211"/>
      <c r="J649" s="212"/>
      <c r="K649" s="212"/>
      <c r="L649" s="213"/>
    </row>
    <row r="650" spans="1:12" ht="12.75" customHeight="1" hidden="1">
      <c r="A650" s="185"/>
      <c r="B650" s="195"/>
      <c r="C650" s="196"/>
      <c r="D650" s="197"/>
      <c r="E650" s="218"/>
      <c r="F650" s="47"/>
      <c r="G650" s="47"/>
      <c r="H650" s="47"/>
      <c r="I650" s="214"/>
      <c r="J650" s="215"/>
      <c r="K650" s="215"/>
      <c r="L650" s="216"/>
    </row>
    <row r="651" spans="1:12" ht="12.75" customHeight="1" hidden="1">
      <c r="A651" s="55"/>
      <c r="B651" s="63"/>
      <c r="C651" s="50"/>
      <c r="D651" s="50"/>
      <c r="E651" s="218"/>
      <c r="F651" s="51"/>
      <c r="G651" s="51"/>
      <c r="H651" s="51"/>
      <c r="I651" s="49"/>
      <c r="J651" s="49"/>
      <c r="K651" s="49"/>
      <c r="L651" s="49"/>
    </row>
    <row r="652" spans="1:12" ht="12.75" customHeight="1" hidden="1">
      <c r="A652" s="184"/>
      <c r="B652" s="198"/>
      <c r="C652" s="199"/>
      <c r="D652" s="200"/>
      <c r="E652" s="218"/>
      <c r="F652" s="47"/>
      <c r="G652" s="47"/>
      <c r="H652" s="47"/>
      <c r="I652" s="208"/>
      <c r="J652" s="209"/>
      <c r="K652" s="209"/>
      <c r="L652" s="210"/>
    </row>
    <row r="653" spans="1:12" ht="12.75" customHeight="1" hidden="1">
      <c r="A653" s="184"/>
      <c r="B653" s="201"/>
      <c r="C653" s="202"/>
      <c r="D653" s="203"/>
      <c r="E653" s="218"/>
      <c r="F653" s="47"/>
      <c r="G653" s="47"/>
      <c r="H653" s="47"/>
      <c r="I653" s="211"/>
      <c r="J653" s="212"/>
      <c r="K653" s="212"/>
      <c r="L653" s="213"/>
    </row>
    <row r="654" spans="1:12" ht="12.75" customHeight="1" hidden="1">
      <c r="A654" s="184"/>
      <c r="B654" s="204"/>
      <c r="C654" s="205"/>
      <c r="D654" s="206"/>
      <c r="E654" s="218"/>
      <c r="F654" s="47"/>
      <c r="G654" s="47"/>
      <c r="H654" s="47"/>
      <c r="I654" s="211"/>
      <c r="J654" s="212"/>
      <c r="K654" s="212"/>
      <c r="L654" s="213"/>
    </row>
    <row r="655" spans="1:12" ht="12.75" customHeight="1" hidden="1">
      <c r="A655" s="185"/>
      <c r="B655" s="195"/>
      <c r="C655" s="196"/>
      <c r="D655" s="197"/>
      <c r="E655" s="218"/>
      <c r="F655" s="47"/>
      <c r="G655" s="47"/>
      <c r="H655" s="47"/>
      <c r="I655" s="214"/>
      <c r="J655" s="215"/>
      <c r="K655" s="215"/>
      <c r="L655" s="216"/>
    </row>
    <row r="656" spans="1:12" ht="12.75" customHeight="1" hidden="1">
      <c r="A656" s="183"/>
      <c r="B656" s="198"/>
      <c r="C656" s="199"/>
      <c r="D656" s="200"/>
      <c r="E656" s="218"/>
      <c r="F656" s="47"/>
      <c r="G656" s="47"/>
      <c r="H656" s="47"/>
      <c r="I656" s="208"/>
      <c r="J656" s="209"/>
      <c r="K656" s="209"/>
      <c r="L656" s="210"/>
    </row>
    <row r="657" spans="1:12" ht="12.75" customHeight="1" hidden="1">
      <c r="A657" s="184"/>
      <c r="B657" s="201"/>
      <c r="C657" s="202"/>
      <c r="D657" s="203"/>
      <c r="E657" s="218"/>
      <c r="F657" s="47"/>
      <c r="G657" s="47"/>
      <c r="H657" s="47"/>
      <c r="I657" s="211"/>
      <c r="J657" s="212"/>
      <c r="K657" s="212"/>
      <c r="L657" s="213"/>
    </row>
    <row r="658" spans="1:12" ht="12.75" customHeight="1" hidden="1">
      <c r="A658" s="184"/>
      <c r="B658" s="204"/>
      <c r="C658" s="205"/>
      <c r="D658" s="206"/>
      <c r="E658" s="218"/>
      <c r="F658" s="47"/>
      <c r="G658" s="47"/>
      <c r="H658" s="47"/>
      <c r="I658" s="211"/>
      <c r="J658" s="212"/>
      <c r="K658" s="212"/>
      <c r="L658" s="213"/>
    </row>
    <row r="659" spans="1:12" ht="12.75" customHeight="1" hidden="1">
      <c r="A659" s="185"/>
      <c r="B659" s="195"/>
      <c r="C659" s="196"/>
      <c r="D659" s="197"/>
      <c r="E659" s="218"/>
      <c r="F659" s="47"/>
      <c r="G659" s="47"/>
      <c r="H659" s="47"/>
      <c r="I659" s="214"/>
      <c r="J659" s="215"/>
      <c r="K659" s="215"/>
      <c r="L659" s="216"/>
    </row>
    <row r="660" spans="1:12" ht="18" customHeight="1" hidden="1">
      <c r="A660" s="183"/>
      <c r="B660" s="198"/>
      <c r="C660" s="199"/>
      <c r="D660" s="200"/>
      <c r="E660" s="218"/>
      <c r="F660" s="47"/>
      <c r="G660" s="47"/>
      <c r="H660" s="47"/>
      <c r="I660" s="207"/>
      <c r="J660" s="207"/>
      <c r="K660" s="207"/>
      <c r="L660" s="207"/>
    </row>
    <row r="661" spans="1:12" ht="18" customHeight="1" hidden="1">
      <c r="A661" s="184"/>
      <c r="B661" s="201"/>
      <c r="C661" s="202"/>
      <c r="D661" s="203"/>
      <c r="E661" s="218"/>
      <c r="F661" s="47"/>
      <c r="G661" s="47"/>
      <c r="H661" s="47"/>
      <c r="I661" s="207"/>
      <c r="J661" s="207"/>
      <c r="K661" s="207"/>
      <c r="L661" s="207"/>
    </row>
    <row r="662" spans="1:12" ht="18" customHeight="1" hidden="1">
      <c r="A662" s="184"/>
      <c r="B662" s="204"/>
      <c r="C662" s="205"/>
      <c r="D662" s="206"/>
      <c r="E662" s="218"/>
      <c r="F662" s="47"/>
      <c r="G662" s="47"/>
      <c r="H662" s="47"/>
      <c r="I662" s="207"/>
      <c r="J662" s="207"/>
      <c r="K662" s="207"/>
      <c r="L662" s="207"/>
    </row>
    <row r="663" spans="1:12" ht="18" customHeight="1" hidden="1">
      <c r="A663" s="185"/>
      <c r="B663" s="195"/>
      <c r="C663" s="196"/>
      <c r="D663" s="197"/>
      <c r="E663" s="218"/>
      <c r="F663" s="47"/>
      <c r="G663" s="47"/>
      <c r="H663" s="47"/>
      <c r="I663" s="207"/>
      <c r="J663" s="207"/>
      <c r="K663" s="207"/>
      <c r="L663" s="207"/>
    </row>
    <row r="664" spans="1:12" ht="12.75" customHeight="1" hidden="1">
      <c r="A664" s="183"/>
      <c r="B664" s="186"/>
      <c r="C664" s="187"/>
      <c r="D664" s="188"/>
      <c r="E664" s="218"/>
      <c r="F664" s="47"/>
      <c r="G664" s="47"/>
      <c r="H664" s="47"/>
      <c r="I664" s="208"/>
      <c r="J664" s="209"/>
      <c r="K664" s="209"/>
      <c r="L664" s="210"/>
    </row>
    <row r="665" spans="1:12" ht="12.75" customHeight="1" hidden="1">
      <c r="A665" s="184"/>
      <c r="B665" s="189"/>
      <c r="C665" s="190"/>
      <c r="D665" s="191"/>
      <c r="E665" s="218"/>
      <c r="F665" s="47"/>
      <c r="G665" s="47"/>
      <c r="H665" s="47"/>
      <c r="I665" s="211"/>
      <c r="J665" s="212"/>
      <c r="K665" s="212"/>
      <c r="L665" s="213"/>
    </row>
    <row r="666" spans="1:12" ht="12.75" customHeight="1" hidden="1">
      <c r="A666" s="184"/>
      <c r="B666" s="192"/>
      <c r="C666" s="193"/>
      <c r="D666" s="194"/>
      <c r="E666" s="218"/>
      <c r="F666" s="47"/>
      <c r="G666" s="47"/>
      <c r="H666" s="47"/>
      <c r="I666" s="211"/>
      <c r="J666" s="212"/>
      <c r="K666" s="212"/>
      <c r="L666" s="213"/>
    </row>
    <row r="667" spans="1:12" ht="12.75" customHeight="1" hidden="1">
      <c r="A667" s="185"/>
      <c r="B667" s="195"/>
      <c r="C667" s="196"/>
      <c r="D667" s="197"/>
      <c r="E667" s="218"/>
      <c r="F667" s="47"/>
      <c r="G667" s="47"/>
      <c r="H667" s="47"/>
      <c r="I667" s="214"/>
      <c r="J667" s="215"/>
      <c r="K667" s="215"/>
      <c r="L667" s="216"/>
    </row>
    <row r="668" spans="1:12" ht="12.75" customHeight="1" hidden="1">
      <c r="A668" s="183"/>
      <c r="B668" s="186"/>
      <c r="C668" s="187"/>
      <c r="D668" s="188"/>
      <c r="E668" s="218"/>
      <c r="F668" s="47"/>
      <c r="G668" s="47"/>
      <c r="H668" s="47"/>
      <c r="I668" s="208"/>
      <c r="J668" s="209"/>
      <c r="K668" s="209"/>
      <c r="L668" s="210"/>
    </row>
    <row r="669" spans="1:12" ht="12.75" customHeight="1" hidden="1">
      <c r="A669" s="184"/>
      <c r="B669" s="189"/>
      <c r="C669" s="190"/>
      <c r="D669" s="191"/>
      <c r="E669" s="218"/>
      <c r="F669" s="47"/>
      <c r="G669" s="47"/>
      <c r="H669" s="47"/>
      <c r="I669" s="211"/>
      <c r="J669" s="212"/>
      <c r="K669" s="212"/>
      <c r="L669" s="213"/>
    </row>
    <row r="670" spans="1:12" ht="12.75" customHeight="1" hidden="1">
      <c r="A670" s="184"/>
      <c r="B670" s="192"/>
      <c r="C670" s="193"/>
      <c r="D670" s="194"/>
      <c r="E670" s="218"/>
      <c r="F670" s="47"/>
      <c r="G670" s="47"/>
      <c r="H670" s="47"/>
      <c r="I670" s="211"/>
      <c r="J670" s="212"/>
      <c r="K670" s="212"/>
      <c r="L670" s="213"/>
    </row>
    <row r="671" spans="1:12" ht="12.75" customHeight="1" hidden="1">
      <c r="A671" s="185"/>
      <c r="B671" s="195"/>
      <c r="C671" s="196"/>
      <c r="D671" s="197"/>
      <c r="E671" s="220"/>
      <c r="F671" s="47"/>
      <c r="G671" s="47"/>
      <c r="H671" s="47"/>
      <c r="I671" s="214"/>
      <c r="J671" s="215"/>
      <c r="K671" s="215"/>
      <c r="L671" s="216"/>
    </row>
    <row r="672" spans="1:12" ht="12.75" customHeight="1" hidden="1">
      <c r="A672" s="1"/>
      <c r="B672" s="2"/>
      <c r="C672" s="1"/>
      <c r="D672" s="1"/>
      <c r="E672" s="1"/>
      <c r="F672" s="42"/>
      <c r="G672" s="42"/>
      <c r="H672" s="42"/>
      <c r="I672" s="52"/>
      <c r="J672" s="52"/>
      <c r="K672" s="52"/>
      <c r="L672" s="2"/>
    </row>
    <row r="673" spans="1:12" ht="12.75" customHeight="1" hidden="1">
      <c r="A673" s="1"/>
      <c r="B673" s="2"/>
      <c r="C673" s="1"/>
      <c r="D673" s="1"/>
      <c r="E673" s="1"/>
      <c r="F673" s="42"/>
      <c r="G673" s="42"/>
      <c r="H673" s="42"/>
      <c r="I673" s="52"/>
      <c r="J673" s="52"/>
      <c r="K673" s="52"/>
      <c r="L673" s="2"/>
    </row>
    <row r="674" spans="1:12" ht="12.75" customHeight="1" hidden="1">
      <c r="A674" s="1"/>
      <c r="B674" s="2"/>
      <c r="C674" s="1"/>
      <c r="D674" s="1"/>
      <c r="E674" s="1"/>
      <c r="F674" s="42"/>
      <c r="G674" s="42"/>
      <c r="H674" s="42"/>
      <c r="I674" s="52"/>
      <c r="J674" s="52"/>
      <c r="K674" s="52"/>
      <c r="L674" s="2"/>
    </row>
    <row r="675" spans="1:12" ht="12.75" customHeight="1" hidden="1">
      <c r="A675" s="1"/>
      <c r="B675" s="2"/>
      <c r="C675" s="1"/>
      <c r="D675" s="1"/>
      <c r="E675" s="1"/>
      <c r="F675" s="42"/>
      <c r="G675" s="42"/>
      <c r="H675" s="42"/>
      <c r="I675" s="52"/>
      <c r="J675" s="52"/>
      <c r="K675" s="52"/>
      <c r="L675" s="2"/>
    </row>
    <row r="676" spans="1:12" ht="12.75" customHeight="1" hidden="1">
      <c r="A676" s="1"/>
      <c r="B676" s="2"/>
      <c r="C676" s="1"/>
      <c r="D676" s="1"/>
      <c r="E676" s="1"/>
      <c r="F676" s="42"/>
      <c r="G676" s="42"/>
      <c r="H676" s="42"/>
      <c r="I676" s="52"/>
      <c r="J676" s="52"/>
      <c r="K676" s="52"/>
      <c r="L676" s="2"/>
    </row>
    <row r="677" spans="1:12" ht="12.75" customHeight="1" hidden="1">
      <c r="A677" s="1"/>
      <c r="B677" s="2"/>
      <c r="C677" s="1"/>
      <c r="D677" s="1"/>
      <c r="E677" s="1"/>
      <c r="F677" s="42"/>
      <c r="G677" s="42"/>
      <c r="H677" s="42"/>
      <c r="I677" s="52"/>
      <c r="J677" s="52"/>
      <c r="K677" s="52"/>
      <c r="L677" s="2"/>
    </row>
    <row r="678" spans="1:12" ht="12.75" customHeight="1" hidden="1">
      <c r="A678" s="1"/>
      <c r="B678" s="2"/>
      <c r="C678" s="1"/>
      <c r="D678" s="1"/>
      <c r="E678" s="1"/>
      <c r="F678" s="42"/>
      <c r="G678" s="42"/>
      <c r="H678" s="42"/>
      <c r="I678" s="52"/>
      <c r="J678" s="52"/>
      <c r="K678" s="52"/>
      <c r="L678" s="2"/>
    </row>
    <row r="679" spans="1:12" ht="12.75" customHeight="1" hidden="1">
      <c r="A679" s="1"/>
      <c r="B679" s="2"/>
      <c r="C679" s="1"/>
      <c r="D679" s="1"/>
      <c r="E679" s="1"/>
      <c r="F679" s="42"/>
      <c r="G679" s="42"/>
      <c r="H679" s="42"/>
      <c r="I679" s="52"/>
      <c r="J679" s="52"/>
      <c r="K679" s="52"/>
      <c r="L679" s="2"/>
    </row>
    <row r="680" spans="1:12" ht="12.75" customHeight="1" hidden="1">
      <c r="A680" s="1"/>
      <c r="B680" s="2"/>
      <c r="C680" s="1"/>
      <c r="D680" s="1"/>
      <c r="E680" s="1"/>
      <c r="F680" s="42"/>
      <c r="G680" s="42"/>
      <c r="H680" s="42"/>
      <c r="I680" s="52"/>
      <c r="J680" s="52"/>
      <c r="K680" s="52"/>
      <c r="L680" s="2"/>
    </row>
    <row r="681" spans="1:12" ht="12.75" customHeight="1" hidden="1">
      <c r="A681" s="1"/>
      <c r="B681" s="2"/>
      <c r="C681" s="1"/>
      <c r="D681" s="1"/>
      <c r="E681" s="1"/>
      <c r="F681" s="42"/>
      <c r="G681" s="42"/>
      <c r="H681" s="42"/>
      <c r="I681" s="52"/>
      <c r="J681" s="52"/>
      <c r="K681" s="52"/>
      <c r="L681" s="2"/>
    </row>
    <row r="682" spans="1:12" ht="12.75" customHeight="1" hidden="1">
      <c r="A682" s="1"/>
      <c r="B682" s="2"/>
      <c r="C682" s="1"/>
      <c r="D682" s="1"/>
      <c r="E682" s="1"/>
      <c r="F682" s="42"/>
      <c r="G682" s="42"/>
      <c r="H682" s="42"/>
      <c r="I682" s="52"/>
      <c r="J682" s="52"/>
      <c r="K682" s="52"/>
      <c r="L682" s="2"/>
    </row>
    <row r="683" spans="1:12" ht="12.75" customHeight="1" hidden="1">
      <c r="A683" s="1"/>
      <c r="B683" s="2"/>
      <c r="C683" s="1"/>
      <c r="D683" s="1"/>
      <c r="E683" s="1"/>
      <c r="F683" s="42"/>
      <c r="G683" s="42"/>
      <c r="H683" s="42"/>
      <c r="I683" s="52"/>
      <c r="J683" s="52"/>
      <c r="K683" s="52"/>
      <c r="L683" s="2"/>
    </row>
    <row r="684" spans="1:12" ht="12.75" customHeight="1" hidden="1">
      <c r="A684" s="1"/>
      <c r="B684" s="2"/>
      <c r="C684" s="1"/>
      <c r="D684" s="1"/>
      <c r="E684" s="1"/>
      <c r="F684" s="42"/>
      <c r="G684" s="42"/>
      <c r="H684" s="42"/>
      <c r="I684" s="52"/>
      <c r="J684" s="52"/>
      <c r="K684" s="52"/>
      <c r="L684" s="2"/>
    </row>
    <row r="685" spans="1:12" ht="12.75" customHeight="1" hidden="1">
      <c r="A685" s="1"/>
      <c r="B685" s="2"/>
      <c r="C685" s="1"/>
      <c r="D685" s="1"/>
      <c r="E685" s="1"/>
      <c r="F685" s="42"/>
      <c r="G685" s="42"/>
      <c r="H685" s="42"/>
      <c r="I685" s="52"/>
      <c r="J685" s="52"/>
      <c r="K685" s="52"/>
      <c r="L685" s="2"/>
    </row>
    <row r="686" spans="1:12" ht="12.75" customHeight="1" hidden="1">
      <c r="A686" s="1"/>
      <c r="B686" s="43"/>
      <c r="C686" s="46"/>
      <c r="D686" s="46"/>
      <c r="E686" s="1"/>
      <c r="F686" s="42"/>
      <c r="G686" s="42"/>
      <c r="H686" s="42"/>
      <c r="I686" s="52"/>
      <c r="J686" s="52"/>
      <c r="K686" s="52"/>
      <c r="L686" s="2"/>
    </row>
    <row r="687" spans="1:12" ht="12.75" customHeight="1">
      <c r="A687" s="53"/>
      <c r="B687" s="54"/>
      <c r="C687" s="55"/>
      <c r="D687" s="55"/>
      <c r="E687" s="44"/>
      <c r="F687" s="56"/>
      <c r="G687" s="56"/>
      <c r="H687" s="56"/>
      <c r="I687" s="46"/>
      <c r="J687" s="46"/>
      <c r="K687" s="46"/>
      <c r="L687" s="45"/>
    </row>
    <row r="688" spans="1:12" ht="18" customHeight="1">
      <c r="A688" s="399"/>
      <c r="B688" s="502" t="s">
        <v>262</v>
      </c>
      <c r="C688" s="503"/>
      <c r="D688" s="468"/>
      <c r="E688" s="218" t="s">
        <v>38</v>
      </c>
      <c r="F688" s="47">
        <v>491200</v>
      </c>
      <c r="G688" s="47">
        <f>G695+G699+G724+G731+G735</f>
        <v>37412.2</v>
      </c>
      <c r="H688" s="47">
        <f>H695+H699+H724+H731+H735</f>
        <v>35487.2</v>
      </c>
      <c r="I688" s="156"/>
      <c r="J688" s="22"/>
      <c r="K688" s="22"/>
      <c r="L688" s="22"/>
    </row>
    <row r="689" spans="1:12" ht="13.5" customHeight="1">
      <c r="A689" s="399"/>
      <c r="B689" s="504"/>
      <c r="C689" s="505"/>
      <c r="D689" s="469"/>
      <c r="E689" s="218"/>
      <c r="F689" s="47">
        <f>F693+F722+F697+F729+F736</f>
        <v>0</v>
      </c>
      <c r="G689" s="47">
        <f>G693+G722</f>
        <v>0</v>
      </c>
      <c r="H689" s="47">
        <f>H693+H722</f>
        <v>0</v>
      </c>
      <c r="I689" s="22"/>
      <c r="J689" s="22"/>
      <c r="K689" s="22"/>
      <c r="L689" s="22"/>
    </row>
    <row r="690" spans="1:12" ht="13.5" customHeight="1">
      <c r="A690" s="399"/>
      <c r="B690" s="506"/>
      <c r="C690" s="507"/>
      <c r="D690" s="470"/>
      <c r="E690" s="218"/>
      <c r="F690" s="47">
        <v>29000</v>
      </c>
      <c r="G690" s="47">
        <f>G694+G698+G723+G730+G737</f>
        <v>0</v>
      </c>
      <c r="H690" s="47">
        <f>H694+H723</f>
        <v>0</v>
      </c>
      <c r="I690" s="22"/>
      <c r="J690" s="22"/>
      <c r="K690" s="22"/>
      <c r="L690" s="22"/>
    </row>
    <row r="691" spans="1:12" ht="12.75" customHeight="1">
      <c r="A691" s="399"/>
      <c r="B691" s="365" t="s">
        <v>15</v>
      </c>
      <c r="C691" s="365"/>
      <c r="D691" s="365"/>
      <c r="E691" s="218"/>
      <c r="F691" s="92">
        <f>F688+F689+F690</f>
        <v>520200</v>
      </c>
      <c r="G691" s="92">
        <f>G688+G689+G690</f>
        <v>37412.2</v>
      </c>
      <c r="H691" s="92">
        <f>H688+H689+H690</f>
        <v>35487.2</v>
      </c>
      <c r="I691" s="22"/>
      <c r="J691" s="22"/>
      <c r="K691" s="22"/>
      <c r="L691" s="22"/>
    </row>
    <row r="692" spans="1:12" ht="18" customHeight="1">
      <c r="A692" s="399" t="s">
        <v>20</v>
      </c>
      <c r="B692" s="400" t="s">
        <v>39</v>
      </c>
      <c r="C692" s="400"/>
      <c r="D692" s="400"/>
      <c r="E692" s="218"/>
      <c r="F692" s="47">
        <v>39800</v>
      </c>
      <c r="G692" s="47">
        <v>1925</v>
      </c>
      <c r="H692" s="47">
        <v>0</v>
      </c>
      <c r="I692" s="22"/>
      <c r="J692" s="22"/>
      <c r="K692" s="22"/>
      <c r="L692" s="22"/>
    </row>
    <row r="693" spans="1:12" ht="12.75">
      <c r="A693" s="399"/>
      <c r="B693" s="400"/>
      <c r="C693" s="400"/>
      <c r="D693" s="400"/>
      <c r="E693" s="218"/>
      <c r="F693" s="47">
        <v>0</v>
      </c>
      <c r="G693" s="47">
        <v>0</v>
      </c>
      <c r="H693" s="47">
        <v>0</v>
      </c>
      <c r="I693" s="22"/>
      <c r="J693" s="22"/>
      <c r="K693" s="22"/>
      <c r="L693" s="22"/>
    </row>
    <row r="694" spans="1:12" ht="13.5" customHeight="1">
      <c r="A694" s="399"/>
      <c r="B694" s="400"/>
      <c r="C694" s="400"/>
      <c r="D694" s="400"/>
      <c r="E694" s="218"/>
      <c r="F694" s="47">
        <v>0</v>
      </c>
      <c r="G694" s="47">
        <v>0</v>
      </c>
      <c r="H694" s="47">
        <v>0</v>
      </c>
      <c r="I694" s="22"/>
      <c r="J694" s="22"/>
      <c r="K694" s="22"/>
      <c r="L694" s="22"/>
    </row>
    <row r="695" spans="1:12" s="10" customFormat="1" ht="19.5" customHeight="1">
      <c r="A695" s="399"/>
      <c r="B695" s="365" t="s">
        <v>40</v>
      </c>
      <c r="C695" s="365"/>
      <c r="D695" s="365"/>
      <c r="E695" s="218"/>
      <c r="F695" s="47">
        <f>SUM(F692:F694)</f>
        <v>39800</v>
      </c>
      <c r="G695" s="47">
        <f>SUM(G692:G694)</f>
        <v>1925</v>
      </c>
      <c r="H695" s="47">
        <f>SUM(H692:H694)</f>
        <v>0</v>
      </c>
      <c r="I695" s="22"/>
      <c r="J695" s="22"/>
      <c r="K695" s="22"/>
      <c r="L695" s="22"/>
    </row>
    <row r="696" spans="1:12" s="10" customFormat="1" ht="19.5" customHeight="1">
      <c r="A696" s="401" t="s">
        <v>21</v>
      </c>
      <c r="B696" s="480" t="s">
        <v>41</v>
      </c>
      <c r="C696" s="481"/>
      <c r="D696" s="482"/>
      <c r="E696" s="218"/>
      <c r="F696" s="47">
        <v>268600</v>
      </c>
      <c r="G696" s="47">
        <f>G700+G703+G706+G709+G712+G715+G718</f>
        <v>16912.2</v>
      </c>
      <c r="H696" s="47">
        <f aca="true" t="shared" si="7" ref="G696:H698">H700+H703+H706+H709+H712+H715+H718</f>
        <v>16912.2</v>
      </c>
      <c r="I696" s="22"/>
      <c r="J696" s="22"/>
      <c r="K696" s="22"/>
      <c r="L696" s="22"/>
    </row>
    <row r="697" spans="1:12" ht="13.5" customHeight="1">
      <c r="A697" s="260"/>
      <c r="B697" s="483"/>
      <c r="C697" s="484"/>
      <c r="D697" s="485"/>
      <c r="E697" s="218"/>
      <c r="F697" s="47">
        <v>0</v>
      </c>
      <c r="G697" s="47">
        <f t="shared" si="7"/>
        <v>0</v>
      </c>
      <c r="H697" s="47">
        <f t="shared" si="7"/>
        <v>0</v>
      </c>
      <c r="I697" s="22"/>
      <c r="J697" s="22"/>
      <c r="K697" s="22"/>
      <c r="L697" s="22"/>
    </row>
    <row r="698" spans="1:12" ht="12.75" customHeight="1">
      <c r="A698" s="260"/>
      <c r="B698" s="486"/>
      <c r="C698" s="487"/>
      <c r="D698" s="488"/>
      <c r="E698" s="218"/>
      <c r="F698" s="47">
        <v>0</v>
      </c>
      <c r="G698" s="47">
        <f t="shared" si="7"/>
        <v>0</v>
      </c>
      <c r="H698" s="47">
        <f t="shared" si="7"/>
        <v>0</v>
      </c>
      <c r="I698" s="22"/>
      <c r="J698" s="22"/>
      <c r="K698" s="22"/>
      <c r="L698" s="22"/>
    </row>
    <row r="699" spans="1:12" ht="12.75">
      <c r="A699" s="402"/>
      <c r="B699" s="365" t="s">
        <v>40</v>
      </c>
      <c r="C699" s="500"/>
      <c r="D699" s="501"/>
      <c r="E699" s="218"/>
      <c r="F699" s="47">
        <f>SUM(F696:F698)</f>
        <v>268600</v>
      </c>
      <c r="G699" s="47">
        <f>SUM(G696:G698)</f>
        <v>16912.2</v>
      </c>
      <c r="H699" s="47">
        <f>SUM(H696:H698)</f>
        <v>16912.2</v>
      </c>
      <c r="I699" s="22"/>
      <c r="J699" s="22"/>
      <c r="K699" s="22"/>
      <c r="L699" s="22"/>
    </row>
    <row r="700" spans="1:12" s="10" customFormat="1" ht="36" customHeight="1">
      <c r="A700" s="402"/>
      <c r="B700" s="471" t="s">
        <v>141</v>
      </c>
      <c r="C700" s="461" t="s">
        <v>116</v>
      </c>
      <c r="D700" s="461" t="s">
        <v>127</v>
      </c>
      <c r="E700" s="218"/>
      <c r="F700" s="47">
        <v>1500</v>
      </c>
      <c r="G700" s="47">
        <v>1200</v>
      </c>
      <c r="H700" s="47">
        <v>1200</v>
      </c>
      <c r="I700" s="163" t="s">
        <v>249</v>
      </c>
      <c r="J700" s="163" t="s">
        <v>249</v>
      </c>
      <c r="K700" s="208" t="s">
        <v>249</v>
      </c>
      <c r="L700" s="424" t="s">
        <v>250</v>
      </c>
    </row>
    <row r="701" spans="1:12" ht="36" customHeight="1">
      <c r="A701" s="402"/>
      <c r="B701" s="414"/>
      <c r="C701" s="462"/>
      <c r="D701" s="464"/>
      <c r="E701" s="218"/>
      <c r="F701" s="47">
        <v>0</v>
      </c>
      <c r="G701" s="47">
        <v>0</v>
      </c>
      <c r="H701" s="47">
        <v>0</v>
      </c>
      <c r="I701" s="164"/>
      <c r="J701" s="164"/>
      <c r="K701" s="211"/>
      <c r="L701" s="425"/>
    </row>
    <row r="702" spans="1:12" ht="36" customHeight="1">
      <c r="A702" s="402"/>
      <c r="B702" s="415"/>
      <c r="C702" s="463"/>
      <c r="D702" s="465"/>
      <c r="E702" s="218"/>
      <c r="F702" s="47">
        <v>0</v>
      </c>
      <c r="G702" s="47">
        <v>0</v>
      </c>
      <c r="H702" s="47">
        <v>0</v>
      </c>
      <c r="I702" s="165"/>
      <c r="J702" s="165"/>
      <c r="K702" s="214"/>
      <c r="L702" s="426"/>
    </row>
    <row r="703" spans="1:12" ht="18" customHeight="1">
      <c r="A703" s="402"/>
      <c r="B703" s="471" t="s">
        <v>251</v>
      </c>
      <c r="C703" s="517" t="s">
        <v>199</v>
      </c>
      <c r="D703" s="461" t="s">
        <v>252</v>
      </c>
      <c r="E703" s="218"/>
      <c r="F703" s="47">
        <v>1156.9</v>
      </c>
      <c r="G703" s="47">
        <v>1156.9</v>
      </c>
      <c r="H703" s="47">
        <v>1156.9</v>
      </c>
      <c r="I703" s="163" t="s">
        <v>249</v>
      </c>
      <c r="J703" s="163" t="s">
        <v>249</v>
      </c>
      <c r="K703" s="208" t="s">
        <v>249</v>
      </c>
      <c r="L703" s="424" t="s">
        <v>361</v>
      </c>
    </row>
    <row r="704" spans="1:12" s="10" customFormat="1" ht="18" customHeight="1">
      <c r="A704" s="402"/>
      <c r="B704" s="414"/>
      <c r="C704" s="517"/>
      <c r="D704" s="464"/>
      <c r="E704" s="218"/>
      <c r="F704" s="47">
        <v>0</v>
      </c>
      <c r="G704" s="47">
        <v>0</v>
      </c>
      <c r="H704" s="47">
        <v>0</v>
      </c>
      <c r="I704" s="164"/>
      <c r="J704" s="164"/>
      <c r="K704" s="211"/>
      <c r="L704" s="425"/>
    </row>
    <row r="705" spans="1:12" ht="18" customHeight="1">
      <c r="A705" s="402"/>
      <c r="B705" s="415"/>
      <c r="C705" s="517"/>
      <c r="D705" s="465"/>
      <c r="E705" s="218"/>
      <c r="F705" s="47">
        <v>0</v>
      </c>
      <c r="G705" s="47">
        <v>0</v>
      </c>
      <c r="H705" s="47">
        <v>0</v>
      </c>
      <c r="I705" s="165"/>
      <c r="J705" s="165"/>
      <c r="K705" s="214"/>
      <c r="L705" s="426"/>
    </row>
    <row r="706" spans="1:12" ht="21.75" customHeight="1">
      <c r="A706" s="402"/>
      <c r="B706" s="471" t="s">
        <v>253</v>
      </c>
      <c r="C706" s="461" t="s">
        <v>199</v>
      </c>
      <c r="D706" s="461" t="s">
        <v>252</v>
      </c>
      <c r="E706" s="218"/>
      <c r="F706" s="47">
        <v>1532.8</v>
      </c>
      <c r="G706" s="47">
        <v>1532.8</v>
      </c>
      <c r="H706" s="47">
        <v>1532.8</v>
      </c>
      <c r="I706" s="163" t="s">
        <v>249</v>
      </c>
      <c r="J706" s="163" t="s">
        <v>249</v>
      </c>
      <c r="K706" s="208" t="s">
        <v>249</v>
      </c>
      <c r="L706" s="424" t="s">
        <v>362</v>
      </c>
    </row>
    <row r="707" spans="1:12" ht="12.75" customHeight="1">
      <c r="A707" s="402"/>
      <c r="B707" s="414"/>
      <c r="C707" s="462"/>
      <c r="D707" s="464"/>
      <c r="E707" s="218"/>
      <c r="F707" s="47">
        <v>0</v>
      </c>
      <c r="G707" s="47">
        <v>0</v>
      </c>
      <c r="H707" s="47">
        <v>0</v>
      </c>
      <c r="I707" s="164"/>
      <c r="J707" s="164"/>
      <c r="K707" s="211"/>
      <c r="L707" s="425"/>
    </row>
    <row r="708" spans="1:12" s="10" customFormat="1" ht="19.5" customHeight="1">
      <c r="A708" s="402"/>
      <c r="B708" s="415"/>
      <c r="C708" s="463"/>
      <c r="D708" s="465"/>
      <c r="E708" s="218"/>
      <c r="F708" s="47">
        <v>0</v>
      </c>
      <c r="G708" s="47">
        <v>0</v>
      </c>
      <c r="H708" s="47">
        <v>0</v>
      </c>
      <c r="I708" s="165"/>
      <c r="J708" s="165"/>
      <c r="K708" s="214"/>
      <c r="L708" s="426"/>
    </row>
    <row r="709" spans="1:12" ht="18.75" customHeight="1">
      <c r="A709" s="402"/>
      <c r="B709" s="471" t="s">
        <v>254</v>
      </c>
      <c r="C709" s="461" t="s">
        <v>228</v>
      </c>
      <c r="D709" s="461" t="s">
        <v>240</v>
      </c>
      <c r="E709" s="218"/>
      <c r="F709" s="47">
        <v>9985</v>
      </c>
      <c r="G709" s="47">
        <v>4992.5</v>
      </c>
      <c r="H709" s="47">
        <v>4992.5</v>
      </c>
      <c r="I709" s="163" t="s">
        <v>249</v>
      </c>
      <c r="J709" s="163" t="s">
        <v>249</v>
      </c>
      <c r="K709" s="208" t="s">
        <v>249</v>
      </c>
      <c r="L709" s="424" t="s">
        <v>363</v>
      </c>
    </row>
    <row r="710" spans="1:12" s="10" customFormat="1" ht="21.75" customHeight="1">
      <c r="A710" s="402"/>
      <c r="B710" s="414"/>
      <c r="C710" s="462"/>
      <c r="D710" s="464"/>
      <c r="E710" s="218"/>
      <c r="F710" s="47">
        <v>0</v>
      </c>
      <c r="G710" s="47">
        <v>0</v>
      </c>
      <c r="H710" s="47">
        <v>0</v>
      </c>
      <c r="I710" s="164"/>
      <c r="J710" s="164"/>
      <c r="K710" s="211"/>
      <c r="L710" s="425"/>
    </row>
    <row r="711" spans="1:12" ht="19.5" customHeight="1">
      <c r="A711" s="402"/>
      <c r="B711" s="415"/>
      <c r="C711" s="463"/>
      <c r="D711" s="465"/>
      <c r="E711" s="218"/>
      <c r="F711" s="47">
        <v>0</v>
      </c>
      <c r="G711" s="47">
        <v>0</v>
      </c>
      <c r="H711" s="47">
        <v>0</v>
      </c>
      <c r="I711" s="165"/>
      <c r="J711" s="165"/>
      <c r="K711" s="214"/>
      <c r="L711" s="426"/>
    </row>
    <row r="712" spans="1:12" ht="19.5" customHeight="1">
      <c r="A712" s="402"/>
      <c r="B712" s="471" t="s">
        <v>255</v>
      </c>
      <c r="C712" s="461" t="s">
        <v>228</v>
      </c>
      <c r="D712" s="461" t="s">
        <v>256</v>
      </c>
      <c r="E712" s="218"/>
      <c r="F712" s="47">
        <v>4560</v>
      </c>
      <c r="G712" s="47">
        <v>2280</v>
      </c>
      <c r="H712" s="47">
        <v>2280</v>
      </c>
      <c r="I712" s="163" t="s">
        <v>249</v>
      </c>
      <c r="J712" s="163" t="s">
        <v>249</v>
      </c>
      <c r="K712" s="208" t="s">
        <v>249</v>
      </c>
      <c r="L712" s="424" t="s">
        <v>364</v>
      </c>
    </row>
    <row r="713" spans="1:12" ht="19.5" customHeight="1">
      <c r="A713" s="402"/>
      <c r="B713" s="414"/>
      <c r="C713" s="462"/>
      <c r="D713" s="464"/>
      <c r="E713" s="218"/>
      <c r="F713" s="47">
        <v>0</v>
      </c>
      <c r="G713" s="47">
        <v>0</v>
      </c>
      <c r="H713" s="47">
        <v>0</v>
      </c>
      <c r="I713" s="164"/>
      <c r="J713" s="164"/>
      <c r="K713" s="211"/>
      <c r="L713" s="425"/>
    </row>
    <row r="714" spans="1:12" ht="25.5" customHeight="1">
      <c r="A714" s="402"/>
      <c r="B714" s="415"/>
      <c r="C714" s="463"/>
      <c r="D714" s="465"/>
      <c r="E714" s="218"/>
      <c r="F714" s="47">
        <v>0</v>
      </c>
      <c r="G714" s="47">
        <v>0</v>
      </c>
      <c r="H714" s="47">
        <v>0</v>
      </c>
      <c r="I714" s="165"/>
      <c r="J714" s="165"/>
      <c r="K714" s="214"/>
      <c r="L714" s="426"/>
    </row>
    <row r="715" spans="1:12" s="10" customFormat="1" ht="25.5" customHeight="1">
      <c r="A715" s="402"/>
      <c r="B715" s="471" t="s">
        <v>257</v>
      </c>
      <c r="C715" s="461" t="s">
        <v>199</v>
      </c>
      <c r="D715" s="461" t="s">
        <v>258</v>
      </c>
      <c r="E715" s="218"/>
      <c r="F715" s="47">
        <v>1350</v>
      </c>
      <c r="G715" s="47">
        <v>1350</v>
      </c>
      <c r="H715" s="47">
        <v>1350</v>
      </c>
      <c r="I715" s="163" t="s">
        <v>249</v>
      </c>
      <c r="J715" s="163" t="s">
        <v>249</v>
      </c>
      <c r="K715" s="208" t="s">
        <v>249</v>
      </c>
      <c r="L715" s="424" t="s">
        <v>365</v>
      </c>
    </row>
    <row r="716" spans="1:12" ht="25.5" customHeight="1">
      <c r="A716" s="402"/>
      <c r="B716" s="414"/>
      <c r="C716" s="462"/>
      <c r="D716" s="464"/>
      <c r="E716" s="218"/>
      <c r="F716" s="47">
        <v>0</v>
      </c>
      <c r="G716" s="47">
        <v>0</v>
      </c>
      <c r="H716" s="47">
        <v>0</v>
      </c>
      <c r="I716" s="164"/>
      <c r="J716" s="164"/>
      <c r="K716" s="211"/>
      <c r="L716" s="425"/>
    </row>
    <row r="717" spans="1:12" ht="25.5" customHeight="1">
      <c r="A717" s="402"/>
      <c r="B717" s="415"/>
      <c r="C717" s="463"/>
      <c r="D717" s="465"/>
      <c r="E717" s="218"/>
      <c r="F717" s="47">
        <v>0</v>
      </c>
      <c r="G717" s="47">
        <v>0</v>
      </c>
      <c r="H717" s="47">
        <v>0</v>
      </c>
      <c r="I717" s="165"/>
      <c r="J717" s="165"/>
      <c r="K717" s="214"/>
      <c r="L717" s="426"/>
    </row>
    <row r="718" spans="1:12" ht="25.5" customHeight="1">
      <c r="A718" s="402"/>
      <c r="B718" s="471" t="s">
        <v>259</v>
      </c>
      <c r="C718" s="461" t="s">
        <v>228</v>
      </c>
      <c r="D718" s="543" t="s">
        <v>252</v>
      </c>
      <c r="E718" s="218"/>
      <c r="F718" s="47">
        <v>8800</v>
      </c>
      <c r="G718" s="47">
        <v>4400</v>
      </c>
      <c r="H718" s="47">
        <v>4400</v>
      </c>
      <c r="I718" s="163" t="s">
        <v>249</v>
      </c>
      <c r="J718" s="163" t="s">
        <v>249</v>
      </c>
      <c r="K718" s="208" t="s">
        <v>249</v>
      </c>
      <c r="L718" s="424" t="s">
        <v>366</v>
      </c>
    </row>
    <row r="719" spans="1:12" ht="25.5" customHeight="1">
      <c r="A719" s="402"/>
      <c r="B719" s="414"/>
      <c r="C719" s="462"/>
      <c r="D719" s="544"/>
      <c r="E719" s="218"/>
      <c r="F719" s="47">
        <v>0</v>
      </c>
      <c r="G719" s="47">
        <v>0</v>
      </c>
      <c r="H719" s="47">
        <v>0</v>
      </c>
      <c r="I719" s="164"/>
      <c r="J719" s="164"/>
      <c r="K719" s="211"/>
      <c r="L719" s="425"/>
    </row>
    <row r="720" spans="1:12" ht="25.5" customHeight="1" thickBot="1">
      <c r="A720" s="542"/>
      <c r="B720" s="414"/>
      <c r="C720" s="462"/>
      <c r="D720" s="544"/>
      <c r="E720" s="218"/>
      <c r="F720" s="47">
        <v>0</v>
      </c>
      <c r="G720" s="47">
        <v>0</v>
      </c>
      <c r="H720" s="47">
        <v>0</v>
      </c>
      <c r="I720" s="165"/>
      <c r="J720" s="165"/>
      <c r="K720" s="214"/>
      <c r="L720" s="426"/>
    </row>
    <row r="721" spans="1:12" ht="20.25" customHeight="1" thickTop="1">
      <c r="A721" s="176" t="s">
        <v>22</v>
      </c>
      <c r="B721" s="480" t="s">
        <v>142</v>
      </c>
      <c r="C721" s="547"/>
      <c r="D721" s="548"/>
      <c r="E721" s="218"/>
      <c r="F721" s="47">
        <v>83700</v>
      </c>
      <c r="G721" s="47">
        <v>7800</v>
      </c>
      <c r="H721" s="47">
        <f>H725</f>
        <v>7800</v>
      </c>
      <c r="I721" s="22"/>
      <c r="J721" s="22"/>
      <c r="K721" s="22"/>
      <c r="L721" s="48"/>
    </row>
    <row r="722" spans="1:12" ht="20.25" customHeight="1">
      <c r="A722" s="180"/>
      <c r="B722" s="549"/>
      <c r="C722" s="550"/>
      <c r="D722" s="551"/>
      <c r="E722" s="218"/>
      <c r="F722" s="47">
        <v>0</v>
      </c>
      <c r="G722" s="47">
        <v>0</v>
      </c>
      <c r="H722" s="47">
        <v>0</v>
      </c>
      <c r="I722" s="22"/>
      <c r="J722" s="22"/>
      <c r="K722" s="22"/>
      <c r="L722" s="48"/>
    </row>
    <row r="723" spans="1:12" ht="20.25" customHeight="1">
      <c r="A723" s="180"/>
      <c r="B723" s="552"/>
      <c r="C723" s="553"/>
      <c r="D723" s="554"/>
      <c r="E723" s="218"/>
      <c r="F723" s="47">
        <v>0</v>
      </c>
      <c r="G723" s="47">
        <v>0</v>
      </c>
      <c r="H723" s="47">
        <v>0</v>
      </c>
      <c r="I723" s="22"/>
      <c r="J723" s="22"/>
      <c r="K723" s="22"/>
      <c r="L723" s="48"/>
    </row>
    <row r="724" spans="1:12" ht="23.25" customHeight="1">
      <c r="A724" s="182"/>
      <c r="B724" s="555" t="s">
        <v>40</v>
      </c>
      <c r="C724" s="556"/>
      <c r="D724" s="557"/>
      <c r="E724" s="218"/>
      <c r="F724" s="47">
        <f>SUM(F721:F723)</f>
        <v>83700</v>
      </c>
      <c r="G724" s="47">
        <f>SUM(G721:G723)</f>
        <v>7800</v>
      </c>
      <c r="H724" s="47">
        <f>SUM(H721:H723)</f>
        <v>7800</v>
      </c>
      <c r="I724" s="22"/>
      <c r="J724" s="22"/>
      <c r="K724" s="22"/>
      <c r="L724" s="48"/>
    </row>
    <row r="725" spans="1:12" ht="25.5" customHeight="1">
      <c r="A725" s="558"/>
      <c r="B725" s="559" t="s">
        <v>143</v>
      </c>
      <c r="C725" s="560" t="s">
        <v>116</v>
      </c>
      <c r="D725" s="562" t="s">
        <v>144</v>
      </c>
      <c r="E725" s="218"/>
      <c r="F725" s="47">
        <v>14817</v>
      </c>
      <c r="G725" s="47">
        <v>7800</v>
      </c>
      <c r="H725" s="47">
        <v>7800</v>
      </c>
      <c r="I725" s="163" t="s">
        <v>249</v>
      </c>
      <c r="J725" s="163" t="s">
        <v>249</v>
      </c>
      <c r="K725" s="208" t="s">
        <v>249</v>
      </c>
      <c r="L725" s="600" t="s">
        <v>367</v>
      </c>
    </row>
    <row r="726" spans="1:12" ht="25.5" customHeight="1">
      <c r="A726" s="558"/>
      <c r="B726" s="545"/>
      <c r="C726" s="561"/>
      <c r="D726" s="558"/>
      <c r="E726" s="218"/>
      <c r="F726" s="47">
        <v>0</v>
      </c>
      <c r="G726" s="47">
        <v>0</v>
      </c>
      <c r="H726" s="47">
        <v>0</v>
      </c>
      <c r="I726" s="164"/>
      <c r="J726" s="164"/>
      <c r="K726" s="211"/>
      <c r="L726" s="601"/>
    </row>
    <row r="727" spans="1:12" ht="25.5" customHeight="1">
      <c r="A727" s="558"/>
      <c r="B727" s="545"/>
      <c r="C727" s="561"/>
      <c r="D727" s="558"/>
      <c r="E727" s="218"/>
      <c r="F727" s="47">
        <v>0</v>
      </c>
      <c r="G727" s="47">
        <v>0</v>
      </c>
      <c r="H727" s="47">
        <v>0</v>
      </c>
      <c r="I727" s="165"/>
      <c r="J727" s="165"/>
      <c r="K727" s="214"/>
      <c r="L727" s="602"/>
    </row>
    <row r="728" spans="1:12" ht="25.5" customHeight="1">
      <c r="A728" s="399" t="s">
        <v>23</v>
      </c>
      <c r="B728" s="400" t="s">
        <v>97</v>
      </c>
      <c r="C728" s="545"/>
      <c r="D728" s="545"/>
      <c r="E728" s="218"/>
      <c r="F728" s="47">
        <v>35500</v>
      </c>
      <c r="G728" s="47">
        <v>5000</v>
      </c>
      <c r="H728" s="47">
        <f>H732</f>
        <v>5000</v>
      </c>
      <c r="I728" s="22"/>
      <c r="J728" s="22"/>
      <c r="K728" s="22"/>
      <c r="L728" s="48"/>
    </row>
    <row r="729" spans="1:12" ht="25.5" customHeight="1">
      <c r="A729" s="399"/>
      <c r="B729" s="545"/>
      <c r="C729" s="545"/>
      <c r="D729" s="545"/>
      <c r="E729" s="218"/>
      <c r="F729" s="47">
        <v>0</v>
      </c>
      <c r="G729" s="47">
        <v>0</v>
      </c>
      <c r="H729" s="47">
        <v>0</v>
      </c>
      <c r="I729" s="22"/>
      <c r="J729" s="22"/>
      <c r="K729" s="22"/>
      <c r="L729" s="48"/>
    </row>
    <row r="730" spans="1:12" ht="25.5" customHeight="1">
      <c r="A730" s="399"/>
      <c r="B730" s="545"/>
      <c r="C730" s="545"/>
      <c r="D730" s="545"/>
      <c r="E730" s="218"/>
      <c r="F730" s="47">
        <v>0</v>
      </c>
      <c r="G730" s="47">
        <v>0</v>
      </c>
      <c r="H730" s="47">
        <v>0</v>
      </c>
      <c r="I730" s="22"/>
      <c r="J730" s="22"/>
      <c r="K730" s="22"/>
      <c r="L730" s="48"/>
    </row>
    <row r="731" spans="1:12" ht="25.5" customHeight="1">
      <c r="A731" s="399"/>
      <c r="B731" s="546" t="s">
        <v>40</v>
      </c>
      <c r="C731" s="546"/>
      <c r="D731" s="546"/>
      <c r="E731" s="218"/>
      <c r="F731" s="47">
        <f>SUM(F728:F730)</f>
        <v>35500</v>
      </c>
      <c r="G731" s="47">
        <f>SUM(G728:G730)</f>
        <v>5000</v>
      </c>
      <c r="H731" s="47">
        <f>SUM(H728:H730)</f>
        <v>5000</v>
      </c>
      <c r="I731" s="22"/>
      <c r="J731" s="22"/>
      <c r="K731" s="22"/>
      <c r="L731" s="48"/>
    </row>
    <row r="732" spans="1:12" ht="25.5" customHeight="1">
      <c r="A732" s="558"/>
      <c r="B732" s="559" t="s">
        <v>260</v>
      </c>
      <c r="C732" s="562">
        <v>2016</v>
      </c>
      <c r="D732" s="562" t="s">
        <v>261</v>
      </c>
      <c r="E732" s="218"/>
      <c r="F732" s="47">
        <v>5000</v>
      </c>
      <c r="G732" s="47">
        <v>5000</v>
      </c>
      <c r="H732" s="47">
        <v>5000</v>
      </c>
      <c r="I732" s="163" t="s">
        <v>249</v>
      </c>
      <c r="J732" s="163" t="s">
        <v>249</v>
      </c>
      <c r="K732" s="208" t="s">
        <v>249</v>
      </c>
      <c r="L732" s="173" t="s">
        <v>368</v>
      </c>
    </row>
    <row r="733" spans="1:12" ht="25.5" customHeight="1">
      <c r="A733" s="558"/>
      <c r="B733" s="545"/>
      <c r="C733" s="562"/>
      <c r="D733" s="558"/>
      <c r="E733" s="218"/>
      <c r="F733" s="47">
        <v>0</v>
      </c>
      <c r="G733" s="47">
        <v>0</v>
      </c>
      <c r="H733" s="47">
        <v>0</v>
      </c>
      <c r="I733" s="164"/>
      <c r="J733" s="164"/>
      <c r="K733" s="211"/>
      <c r="L733" s="355"/>
    </row>
    <row r="734" spans="1:12" ht="25.5" customHeight="1">
      <c r="A734" s="558"/>
      <c r="B734" s="545"/>
      <c r="C734" s="562"/>
      <c r="D734" s="558"/>
      <c r="E734" s="218"/>
      <c r="F734" s="47">
        <v>0</v>
      </c>
      <c r="G734" s="47">
        <v>0</v>
      </c>
      <c r="H734" s="47">
        <v>0</v>
      </c>
      <c r="I734" s="165"/>
      <c r="J734" s="165"/>
      <c r="K734" s="214"/>
      <c r="L734" s="356"/>
    </row>
    <row r="735" spans="1:12" ht="25.5" customHeight="1">
      <c r="A735" s="399" t="s">
        <v>24</v>
      </c>
      <c r="B735" s="563" t="s">
        <v>418</v>
      </c>
      <c r="C735" s="564"/>
      <c r="D735" s="564"/>
      <c r="E735" s="218"/>
      <c r="F735" s="47">
        <v>45600</v>
      </c>
      <c r="G735" s="47">
        <f>G738</f>
        <v>5775</v>
      </c>
      <c r="H735" s="47">
        <f>H738</f>
        <v>5775</v>
      </c>
      <c r="I735" s="22"/>
      <c r="J735" s="22"/>
      <c r="K735" s="22"/>
      <c r="L735" s="48"/>
    </row>
    <row r="736" spans="1:12" ht="25.5" customHeight="1">
      <c r="A736" s="399"/>
      <c r="B736" s="564"/>
      <c r="C736" s="564"/>
      <c r="D736" s="564"/>
      <c r="E736" s="218"/>
      <c r="F736" s="47">
        <v>0</v>
      </c>
      <c r="G736" s="47">
        <v>0</v>
      </c>
      <c r="H736" s="47">
        <v>0</v>
      </c>
      <c r="I736" s="22"/>
      <c r="J736" s="22"/>
      <c r="K736" s="22"/>
      <c r="L736" s="48"/>
    </row>
    <row r="737" spans="1:12" ht="25.5" customHeight="1">
      <c r="A737" s="399"/>
      <c r="B737" s="564"/>
      <c r="C737" s="564"/>
      <c r="D737" s="564"/>
      <c r="E737" s="218"/>
      <c r="F737" s="47">
        <v>0</v>
      </c>
      <c r="G737" s="47">
        <v>0</v>
      </c>
      <c r="H737" s="47">
        <v>0</v>
      </c>
      <c r="I737" s="22"/>
      <c r="J737" s="22"/>
      <c r="K737" s="22"/>
      <c r="L737" s="48"/>
    </row>
    <row r="738" spans="1:12" ht="25.5" customHeight="1">
      <c r="A738" s="399"/>
      <c r="B738" s="559" t="s">
        <v>369</v>
      </c>
      <c r="C738" s="568" t="s">
        <v>370</v>
      </c>
      <c r="D738" s="565">
        <v>43419</v>
      </c>
      <c r="E738" s="218"/>
      <c r="F738" s="47">
        <v>17325.001</v>
      </c>
      <c r="G738" s="47">
        <v>5775</v>
      </c>
      <c r="H738" s="47">
        <v>5775</v>
      </c>
      <c r="I738" s="163"/>
      <c r="J738" s="163"/>
      <c r="K738" s="208"/>
      <c r="L738" s="173" t="s">
        <v>371</v>
      </c>
    </row>
    <row r="739" spans="1:12" ht="25.5" customHeight="1">
      <c r="A739" s="399"/>
      <c r="B739" s="545"/>
      <c r="C739" s="566"/>
      <c r="D739" s="566"/>
      <c r="E739" s="218"/>
      <c r="F739" s="47">
        <v>0</v>
      </c>
      <c r="G739" s="47">
        <v>0</v>
      </c>
      <c r="H739" s="47">
        <v>0</v>
      </c>
      <c r="I739" s="164"/>
      <c r="J739" s="164"/>
      <c r="K739" s="211"/>
      <c r="L739" s="289"/>
    </row>
    <row r="740" spans="1:12" ht="25.5" customHeight="1">
      <c r="A740" s="399"/>
      <c r="B740" s="545"/>
      <c r="C740" s="567"/>
      <c r="D740" s="567"/>
      <c r="E740" s="218"/>
      <c r="F740" s="47">
        <v>0</v>
      </c>
      <c r="G740" s="47">
        <v>0</v>
      </c>
      <c r="H740" s="47">
        <v>0</v>
      </c>
      <c r="I740" s="165"/>
      <c r="J740" s="165"/>
      <c r="K740" s="214"/>
      <c r="L740" s="290"/>
    </row>
    <row r="741" spans="1:12" ht="25.5" customHeight="1">
      <c r="A741" s="64"/>
      <c r="B741" s="379" t="s">
        <v>149</v>
      </c>
      <c r="C741" s="380"/>
      <c r="D741" s="380"/>
      <c r="E741" s="458"/>
      <c r="F741" s="93">
        <f>678400+F749</f>
        <v>1534900</v>
      </c>
      <c r="G741" s="94">
        <v>0</v>
      </c>
      <c r="H741" s="94">
        <f>H745+H749</f>
        <v>0</v>
      </c>
      <c r="I741" s="65"/>
      <c r="J741" s="65"/>
      <c r="K741" s="65"/>
      <c r="L741" s="95"/>
    </row>
    <row r="742" spans="1:12" ht="25.5" customHeight="1">
      <c r="A742" s="1"/>
      <c r="B742" s="382"/>
      <c r="C742" s="383"/>
      <c r="D742" s="383"/>
      <c r="E742" s="459"/>
      <c r="F742" s="96">
        <f>F746+F750</f>
        <v>0</v>
      </c>
      <c r="G742" s="97">
        <v>0</v>
      </c>
      <c r="H742" s="97">
        <f>H746+H750</f>
        <v>0</v>
      </c>
      <c r="I742" s="22"/>
      <c r="J742" s="22"/>
      <c r="K742" s="22"/>
      <c r="L742" s="48"/>
    </row>
    <row r="743" spans="1:12" ht="25.5" customHeight="1">
      <c r="A743" s="1"/>
      <c r="B743" s="385"/>
      <c r="C743" s="386"/>
      <c r="D743" s="386"/>
      <c r="E743" s="460"/>
      <c r="F743" s="96">
        <f>F747+F751</f>
        <v>647400</v>
      </c>
      <c r="G743" s="98">
        <f>G755</f>
        <v>6000</v>
      </c>
      <c r="H743" s="96">
        <f>H756</f>
        <v>7170</v>
      </c>
      <c r="I743" s="22"/>
      <c r="J743" s="22"/>
      <c r="K743" s="22"/>
      <c r="L743" s="48"/>
    </row>
    <row r="744" spans="1:12" ht="25.5" customHeight="1">
      <c r="A744" s="1"/>
      <c r="B744" s="195" t="s">
        <v>18</v>
      </c>
      <c r="C744" s="196"/>
      <c r="D744" s="196"/>
      <c r="E744" s="197"/>
      <c r="F744" s="96">
        <f>F741+F742+F743</f>
        <v>2182300</v>
      </c>
      <c r="G744" s="98">
        <f>G741+G742+G743</f>
        <v>6000</v>
      </c>
      <c r="H744" s="96">
        <f>H741+H742+H743</f>
        <v>7170</v>
      </c>
      <c r="I744" s="22"/>
      <c r="J744" s="22"/>
      <c r="K744" s="22"/>
      <c r="L744" s="48"/>
    </row>
    <row r="745" spans="1:12" ht="25.5" customHeight="1">
      <c r="A745" s="468"/>
      <c r="B745" s="198" t="s">
        <v>150</v>
      </c>
      <c r="C745" s="199"/>
      <c r="D745" s="200"/>
      <c r="E745" s="479"/>
      <c r="F745" s="99">
        <v>678400</v>
      </c>
      <c r="G745" s="100">
        <v>0</v>
      </c>
      <c r="H745" s="100">
        <v>0</v>
      </c>
      <c r="I745" s="518"/>
      <c r="J745" s="421"/>
      <c r="K745" s="421"/>
      <c r="L745" s="421"/>
    </row>
    <row r="746" spans="1:12" ht="25.5" customHeight="1">
      <c r="A746" s="469"/>
      <c r="B746" s="201"/>
      <c r="C746" s="202"/>
      <c r="D746" s="203"/>
      <c r="E746" s="479"/>
      <c r="F746" s="99">
        <v>0</v>
      </c>
      <c r="G746" s="100">
        <v>0</v>
      </c>
      <c r="H746" s="100">
        <v>0</v>
      </c>
      <c r="I746" s="519"/>
      <c r="J746" s="422"/>
      <c r="K746" s="422"/>
      <c r="L746" s="422"/>
    </row>
    <row r="747" spans="1:12" ht="25.5" customHeight="1">
      <c r="A747" s="469"/>
      <c r="B747" s="204"/>
      <c r="C747" s="205"/>
      <c r="D747" s="206"/>
      <c r="E747" s="479"/>
      <c r="F747" s="99">
        <v>512900</v>
      </c>
      <c r="G747" s="100">
        <v>0</v>
      </c>
      <c r="H747" s="100">
        <v>0</v>
      </c>
      <c r="I747" s="519"/>
      <c r="J747" s="422"/>
      <c r="K747" s="422"/>
      <c r="L747" s="422"/>
    </row>
    <row r="748" spans="1:12" ht="25.5" customHeight="1">
      <c r="A748" s="470"/>
      <c r="B748" s="195" t="s">
        <v>15</v>
      </c>
      <c r="C748" s="196"/>
      <c r="D748" s="197"/>
      <c r="E748" s="101"/>
      <c r="F748" s="102">
        <v>1191300</v>
      </c>
      <c r="G748" s="102">
        <v>0</v>
      </c>
      <c r="H748" s="102">
        <v>0</v>
      </c>
      <c r="I748" s="520"/>
      <c r="J748" s="423"/>
      <c r="K748" s="423"/>
      <c r="L748" s="423"/>
    </row>
    <row r="749" spans="1:12" ht="26.25" customHeight="1" hidden="1">
      <c r="A749" s="176"/>
      <c r="B749" s="198" t="s">
        <v>151</v>
      </c>
      <c r="C749" s="199"/>
      <c r="D749" s="200"/>
      <c r="E749" s="103"/>
      <c r="F749" s="99">
        <f>F753</f>
        <v>856500</v>
      </c>
      <c r="G749" s="99">
        <f>G753</f>
        <v>0</v>
      </c>
      <c r="H749" s="99">
        <f>H753</f>
        <v>0</v>
      </c>
      <c r="I749" s="104"/>
      <c r="J749" s="157"/>
      <c r="K749" s="157"/>
      <c r="L749" s="157"/>
    </row>
    <row r="750" spans="1:12" ht="25.5" customHeight="1" hidden="1">
      <c r="A750" s="180"/>
      <c r="B750" s="201"/>
      <c r="C750" s="202"/>
      <c r="D750" s="203"/>
      <c r="E750" s="105">
        <v>107</v>
      </c>
      <c r="F750" s="99">
        <f aca="true" t="shared" si="8" ref="F750:H751">F754</f>
        <v>0</v>
      </c>
      <c r="G750" s="99">
        <f t="shared" si="8"/>
        <v>0</v>
      </c>
      <c r="H750" s="99">
        <f t="shared" si="8"/>
        <v>0</v>
      </c>
      <c r="I750" s="106"/>
      <c r="J750" s="158"/>
      <c r="K750" s="158"/>
      <c r="L750" s="158"/>
    </row>
    <row r="751" spans="1:12" ht="25.5" customHeight="1" hidden="1">
      <c r="A751" s="180"/>
      <c r="B751" s="204"/>
      <c r="C751" s="205"/>
      <c r="D751" s="206"/>
      <c r="E751" s="105"/>
      <c r="F751" s="99">
        <f t="shared" si="8"/>
        <v>134500</v>
      </c>
      <c r="G751" s="99">
        <f t="shared" si="8"/>
        <v>6000</v>
      </c>
      <c r="H751" s="99">
        <f t="shared" si="8"/>
        <v>7170</v>
      </c>
      <c r="I751" s="106"/>
      <c r="J751" s="158"/>
      <c r="K751" s="158"/>
      <c r="L751" s="158"/>
    </row>
    <row r="752" spans="1:12" ht="25.5" customHeight="1" hidden="1">
      <c r="A752" s="182"/>
      <c r="B752" s="195" t="s">
        <v>15</v>
      </c>
      <c r="C752" s="196"/>
      <c r="D752" s="197"/>
      <c r="E752" s="107"/>
      <c r="F752" s="108">
        <v>991000</v>
      </c>
      <c r="G752" s="108">
        <f>G751</f>
        <v>6000</v>
      </c>
      <c r="H752" s="108">
        <v>4370</v>
      </c>
      <c r="I752" s="109"/>
      <c r="J752" s="159"/>
      <c r="K752" s="159"/>
      <c r="L752" s="159"/>
    </row>
    <row r="753" spans="1:12" ht="25.5" customHeight="1">
      <c r="A753" s="363"/>
      <c r="B753" s="364" t="s">
        <v>151</v>
      </c>
      <c r="C753" s="364"/>
      <c r="D753" s="364"/>
      <c r="E753" s="479"/>
      <c r="F753" s="108">
        <f aca="true" t="shared" si="9" ref="F753:H755">F757+F835+F857</f>
        <v>856500</v>
      </c>
      <c r="G753" s="108">
        <f t="shared" si="9"/>
        <v>0</v>
      </c>
      <c r="H753" s="108">
        <f t="shared" si="9"/>
        <v>0</v>
      </c>
      <c r="I753" s="521" t="s">
        <v>37</v>
      </c>
      <c r="J753" s="522"/>
      <c r="K753" s="522"/>
      <c r="L753" s="523"/>
    </row>
    <row r="754" spans="1:12" ht="25.5" customHeight="1">
      <c r="A754" s="363"/>
      <c r="B754" s="364"/>
      <c r="C754" s="364"/>
      <c r="D754" s="364"/>
      <c r="E754" s="479"/>
      <c r="F754" s="108">
        <f t="shared" si="9"/>
        <v>0</v>
      </c>
      <c r="G754" s="108">
        <f t="shared" si="9"/>
        <v>0</v>
      </c>
      <c r="H754" s="108">
        <f t="shared" si="9"/>
        <v>0</v>
      </c>
      <c r="I754" s="524"/>
      <c r="J754" s="525"/>
      <c r="K754" s="525"/>
      <c r="L754" s="526"/>
    </row>
    <row r="755" spans="1:12" ht="25.5" customHeight="1">
      <c r="A755" s="363"/>
      <c r="B755" s="364"/>
      <c r="C755" s="364"/>
      <c r="D755" s="364"/>
      <c r="E755" s="479"/>
      <c r="F755" s="108">
        <f t="shared" si="9"/>
        <v>134500</v>
      </c>
      <c r="G755" s="108">
        <f t="shared" si="9"/>
        <v>6000</v>
      </c>
      <c r="H755" s="108">
        <f t="shared" si="9"/>
        <v>7170</v>
      </c>
      <c r="I755" s="524"/>
      <c r="J755" s="525"/>
      <c r="K755" s="525"/>
      <c r="L755" s="526"/>
    </row>
    <row r="756" spans="1:12" ht="25.5" customHeight="1">
      <c r="A756" s="363"/>
      <c r="B756" s="365" t="s">
        <v>15</v>
      </c>
      <c r="C756" s="365"/>
      <c r="D756" s="365"/>
      <c r="E756" s="101"/>
      <c r="F756" s="108">
        <f>F753+F754+F755</f>
        <v>991000</v>
      </c>
      <c r="G756" s="108">
        <f>G753+G754+G755</f>
        <v>6000</v>
      </c>
      <c r="H756" s="108">
        <f>H753+H754+H755</f>
        <v>7170</v>
      </c>
      <c r="I756" s="527"/>
      <c r="J756" s="528"/>
      <c r="K756" s="528"/>
      <c r="L756" s="529"/>
    </row>
    <row r="757" spans="1:12" ht="25.5" customHeight="1">
      <c r="A757" s="366" t="s">
        <v>130</v>
      </c>
      <c r="B757" s="369" t="s">
        <v>152</v>
      </c>
      <c r="C757" s="369"/>
      <c r="D757" s="369"/>
      <c r="E757" s="539">
        <v>107</v>
      </c>
      <c r="F757" s="102">
        <f>F761+F792+F831</f>
        <v>358900</v>
      </c>
      <c r="G757" s="102">
        <f>G761+G792+G831</f>
        <v>0</v>
      </c>
      <c r="H757" s="102">
        <f>H761+H792+H831</f>
        <v>0</v>
      </c>
      <c r="I757" s="530" t="s">
        <v>302</v>
      </c>
      <c r="J757" s="531"/>
      <c r="K757" s="531"/>
      <c r="L757" s="532"/>
    </row>
    <row r="758" spans="1:12" ht="25.5" customHeight="1">
      <c r="A758" s="367"/>
      <c r="B758" s="369"/>
      <c r="C758" s="369"/>
      <c r="D758" s="369"/>
      <c r="E758" s="540"/>
      <c r="F758" s="102">
        <f aca="true" t="shared" si="10" ref="F758:H759">F762+F793+F832</f>
        <v>0</v>
      </c>
      <c r="G758" s="102">
        <f t="shared" si="10"/>
        <v>0</v>
      </c>
      <c r="H758" s="102">
        <f t="shared" si="10"/>
        <v>0</v>
      </c>
      <c r="I758" s="533"/>
      <c r="J758" s="534"/>
      <c r="K758" s="534"/>
      <c r="L758" s="535"/>
    </row>
    <row r="759" spans="1:12" ht="25.5" customHeight="1">
      <c r="A759" s="367"/>
      <c r="B759" s="369"/>
      <c r="C759" s="369"/>
      <c r="D759" s="369"/>
      <c r="E759" s="540"/>
      <c r="F759" s="102">
        <f t="shared" si="10"/>
        <v>108500</v>
      </c>
      <c r="G759" s="102">
        <f>G763+G794+G833</f>
        <v>0</v>
      </c>
      <c r="H759" s="102">
        <f t="shared" si="10"/>
        <v>7170</v>
      </c>
      <c r="I759" s="533"/>
      <c r="J759" s="534"/>
      <c r="K759" s="534"/>
      <c r="L759" s="535"/>
    </row>
    <row r="760" spans="1:12" ht="25.5" customHeight="1">
      <c r="A760" s="368"/>
      <c r="B760" s="195" t="s">
        <v>40</v>
      </c>
      <c r="C760" s="196"/>
      <c r="D760" s="197"/>
      <c r="E760" s="540"/>
      <c r="F760" s="102">
        <f>F757+F758+F759</f>
        <v>467400</v>
      </c>
      <c r="G760" s="102">
        <f>G757+G758+G759</f>
        <v>0</v>
      </c>
      <c r="H760" s="102">
        <f>H757+H758+H759</f>
        <v>7170</v>
      </c>
      <c r="I760" s="533"/>
      <c r="J760" s="534"/>
      <c r="K760" s="534"/>
      <c r="L760" s="535"/>
    </row>
    <row r="761" spans="1:12" ht="25.5" customHeight="1">
      <c r="A761" s="350" t="s">
        <v>11</v>
      </c>
      <c r="B761" s="198" t="s">
        <v>153</v>
      </c>
      <c r="C761" s="199"/>
      <c r="D761" s="200"/>
      <c r="E761" s="540"/>
      <c r="F761" s="110">
        <v>158900</v>
      </c>
      <c r="G761" s="110">
        <f>G789</f>
        <v>0</v>
      </c>
      <c r="H761" s="110">
        <f>H789</f>
        <v>0</v>
      </c>
      <c r="I761" s="533"/>
      <c r="J761" s="534"/>
      <c r="K761" s="534"/>
      <c r="L761" s="535"/>
    </row>
    <row r="762" spans="1:12" ht="25.5" customHeight="1">
      <c r="A762" s="350"/>
      <c r="B762" s="201"/>
      <c r="C762" s="202"/>
      <c r="D762" s="203"/>
      <c r="E762" s="540"/>
      <c r="F762" s="110">
        <v>0</v>
      </c>
      <c r="G762" s="110">
        <f>G790</f>
        <v>0</v>
      </c>
      <c r="H762" s="110">
        <f>H790</f>
        <v>0</v>
      </c>
      <c r="I762" s="533"/>
      <c r="J762" s="534"/>
      <c r="K762" s="534"/>
      <c r="L762" s="535"/>
    </row>
    <row r="763" spans="1:12" ht="25.5" customHeight="1">
      <c r="A763" s="350"/>
      <c r="B763" s="204"/>
      <c r="C763" s="205"/>
      <c r="D763" s="206"/>
      <c r="E763" s="540"/>
      <c r="F763" s="110">
        <v>53100</v>
      </c>
      <c r="G763" s="110">
        <v>0</v>
      </c>
      <c r="H763" s="110">
        <f>H791</f>
        <v>2000</v>
      </c>
      <c r="I763" s="533"/>
      <c r="J763" s="534"/>
      <c r="K763" s="534"/>
      <c r="L763" s="535"/>
    </row>
    <row r="764" spans="1:12" ht="25.5" customHeight="1">
      <c r="A764" s="351"/>
      <c r="B764" s="195" t="s">
        <v>40</v>
      </c>
      <c r="C764" s="196"/>
      <c r="D764" s="197"/>
      <c r="E764" s="540"/>
      <c r="F764" s="102">
        <f>F761+F762+F763</f>
        <v>212000</v>
      </c>
      <c r="G764" s="111">
        <f>G761+G762+G763</f>
        <v>0</v>
      </c>
      <c r="H764" s="111">
        <f>H761+H762+H763</f>
        <v>2000</v>
      </c>
      <c r="I764" s="536"/>
      <c r="J764" s="537"/>
      <c r="K764" s="537"/>
      <c r="L764" s="538"/>
    </row>
    <row r="765" spans="1:12" ht="25.5" customHeight="1" hidden="1">
      <c r="A765" s="352" t="s">
        <v>105</v>
      </c>
      <c r="B765" s="173" t="s">
        <v>155</v>
      </c>
      <c r="C765" s="163" t="s">
        <v>156</v>
      </c>
      <c r="D765" s="357" t="s">
        <v>157</v>
      </c>
      <c r="E765" s="540"/>
      <c r="F765" s="100">
        <v>0</v>
      </c>
      <c r="G765" s="112">
        <v>0</v>
      </c>
      <c r="H765" s="100">
        <v>0</v>
      </c>
      <c r="I765" s="163"/>
      <c r="J765" s="163"/>
      <c r="K765" s="163"/>
      <c r="L765" s="394"/>
    </row>
    <row r="766" spans="1:12" ht="25.5" customHeight="1" hidden="1">
      <c r="A766" s="353"/>
      <c r="B766" s="355"/>
      <c r="C766" s="164"/>
      <c r="D766" s="358"/>
      <c r="E766" s="540"/>
      <c r="F766" s="100">
        <f>F769+F772</f>
        <v>0</v>
      </c>
      <c r="G766" s="112">
        <f>G769+G772</f>
        <v>0</v>
      </c>
      <c r="H766" s="100">
        <f>H769+H772</f>
        <v>0</v>
      </c>
      <c r="I766" s="300"/>
      <c r="J766" s="300"/>
      <c r="K766" s="300"/>
      <c r="L766" s="394"/>
    </row>
    <row r="767" spans="1:12" ht="25.5" customHeight="1" hidden="1">
      <c r="A767" s="354"/>
      <c r="B767" s="356"/>
      <c r="C767" s="165"/>
      <c r="D767" s="359"/>
      <c r="E767" s="540"/>
      <c r="F767" s="100">
        <v>0</v>
      </c>
      <c r="G767" s="112">
        <v>0</v>
      </c>
      <c r="H767" s="100">
        <f>H770+H773</f>
        <v>0</v>
      </c>
      <c r="I767" s="301"/>
      <c r="J767" s="301"/>
      <c r="K767" s="301"/>
      <c r="L767" s="394"/>
    </row>
    <row r="768" spans="1:12" ht="25.5" customHeight="1" hidden="1">
      <c r="A768" s="352" t="s">
        <v>107</v>
      </c>
      <c r="B768" s="360" t="s">
        <v>158</v>
      </c>
      <c r="C768" s="163" t="s">
        <v>159</v>
      </c>
      <c r="D768" s="357" t="s">
        <v>157</v>
      </c>
      <c r="E768" s="540"/>
      <c r="F768" s="100">
        <v>4543</v>
      </c>
      <c r="G768" s="112">
        <v>4543</v>
      </c>
      <c r="H768" s="100">
        <v>0</v>
      </c>
      <c r="I768" s="163"/>
      <c r="J768" s="163"/>
      <c r="K768" s="163"/>
      <c r="L768" s="395"/>
    </row>
    <row r="769" spans="1:12" ht="25.5" customHeight="1" hidden="1">
      <c r="A769" s="353"/>
      <c r="B769" s="361"/>
      <c r="C769" s="164"/>
      <c r="D769" s="358"/>
      <c r="E769" s="540"/>
      <c r="F769" s="100">
        <v>0</v>
      </c>
      <c r="G769" s="112">
        <v>0</v>
      </c>
      <c r="H769" s="100">
        <v>0</v>
      </c>
      <c r="I769" s="300"/>
      <c r="J769" s="300"/>
      <c r="K769" s="300"/>
      <c r="L769" s="395"/>
    </row>
    <row r="770" spans="1:12" ht="25.5" customHeight="1" hidden="1">
      <c r="A770" s="354"/>
      <c r="B770" s="362"/>
      <c r="C770" s="165"/>
      <c r="D770" s="359"/>
      <c r="E770" s="540"/>
      <c r="F770" s="100">
        <v>0</v>
      </c>
      <c r="G770" s="112">
        <v>0</v>
      </c>
      <c r="H770" s="100">
        <v>0</v>
      </c>
      <c r="I770" s="301"/>
      <c r="J770" s="301"/>
      <c r="K770" s="301"/>
      <c r="L770" s="395"/>
    </row>
    <row r="771" spans="1:12" ht="25.5" customHeight="1" hidden="1">
      <c r="A771" s="352" t="s">
        <v>107</v>
      </c>
      <c r="B771" s="360" t="s">
        <v>160</v>
      </c>
      <c r="C771" s="163" t="s">
        <v>51</v>
      </c>
      <c r="D771" s="357" t="s">
        <v>157</v>
      </c>
      <c r="E771" s="540"/>
      <c r="F771" s="100">
        <v>0</v>
      </c>
      <c r="G771" s="112">
        <v>0</v>
      </c>
      <c r="H771" s="100">
        <v>0</v>
      </c>
      <c r="I771" s="163"/>
      <c r="J771" s="163"/>
      <c r="K771" s="163"/>
      <c r="L771" s="396" t="s">
        <v>161</v>
      </c>
    </row>
    <row r="772" spans="1:12" ht="25.5" customHeight="1" hidden="1">
      <c r="A772" s="353"/>
      <c r="B772" s="569"/>
      <c r="C772" s="164"/>
      <c r="D772" s="358"/>
      <c r="E772" s="540"/>
      <c r="F772" s="100">
        <v>0</v>
      </c>
      <c r="G772" s="112">
        <v>0</v>
      </c>
      <c r="H772" s="100">
        <v>0</v>
      </c>
      <c r="I772" s="300"/>
      <c r="J772" s="300"/>
      <c r="K772" s="300"/>
      <c r="L772" s="397"/>
    </row>
    <row r="773" spans="1:12" ht="25.5" customHeight="1" hidden="1">
      <c r="A773" s="354"/>
      <c r="B773" s="570"/>
      <c r="C773" s="165"/>
      <c r="D773" s="359"/>
      <c r="E773" s="540"/>
      <c r="F773" s="100">
        <v>0</v>
      </c>
      <c r="G773" s="112">
        <v>0</v>
      </c>
      <c r="H773" s="100">
        <v>0</v>
      </c>
      <c r="I773" s="301"/>
      <c r="J773" s="301"/>
      <c r="K773" s="301"/>
      <c r="L773" s="398"/>
    </row>
    <row r="774" spans="1:12" ht="25.5" customHeight="1" hidden="1">
      <c r="A774" s="352" t="s">
        <v>110</v>
      </c>
      <c r="B774" s="360" t="s">
        <v>162</v>
      </c>
      <c r="C774" s="207" t="s">
        <v>159</v>
      </c>
      <c r="D774" s="573" t="s">
        <v>157</v>
      </c>
      <c r="E774" s="540"/>
      <c r="F774" s="100">
        <v>3000</v>
      </c>
      <c r="G774" s="112">
        <v>3000</v>
      </c>
      <c r="H774" s="100">
        <v>0</v>
      </c>
      <c r="I774" s="163"/>
      <c r="J774" s="163"/>
      <c r="K774" s="163"/>
      <c r="L774" s="315"/>
    </row>
    <row r="775" spans="1:12" ht="25.5" customHeight="1" hidden="1">
      <c r="A775" s="571"/>
      <c r="B775" s="569"/>
      <c r="C775" s="207"/>
      <c r="D775" s="573"/>
      <c r="E775" s="540"/>
      <c r="F775" s="100">
        <v>0</v>
      </c>
      <c r="G775" s="112">
        <v>0</v>
      </c>
      <c r="H775" s="100">
        <v>0</v>
      </c>
      <c r="I775" s="164"/>
      <c r="J775" s="164"/>
      <c r="K775" s="164"/>
      <c r="L775" s="316"/>
    </row>
    <row r="776" spans="1:12" ht="25.5" customHeight="1" hidden="1">
      <c r="A776" s="572"/>
      <c r="B776" s="570"/>
      <c r="C776" s="207"/>
      <c r="D776" s="573"/>
      <c r="E776" s="540"/>
      <c r="F776" s="100">
        <v>0</v>
      </c>
      <c r="G776" s="112">
        <v>0</v>
      </c>
      <c r="H776" s="100">
        <v>0</v>
      </c>
      <c r="I776" s="165"/>
      <c r="J776" s="165"/>
      <c r="K776" s="165"/>
      <c r="L776" s="317"/>
    </row>
    <row r="777" spans="1:12" ht="25.5" customHeight="1" hidden="1">
      <c r="A777" s="114"/>
      <c r="B777" s="115"/>
      <c r="C777" s="116"/>
      <c r="D777" s="117"/>
      <c r="E777" s="540"/>
      <c r="F777" s="100"/>
      <c r="G777" s="110"/>
      <c r="H777" s="110"/>
      <c r="I777" s="67"/>
      <c r="J777" s="49"/>
      <c r="K777" s="49"/>
      <c r="L777" s="118"/>
    </row>
    <row r="778" spans="1:12" ht="25.5" customHeight="1" hidden="1">
      <c r="A778" s="114"/>
      <c r="B778" s="115"/>
      <c r="C778" s="116"/>
      <c r="D778" s="117"/>
      <c r="E778" s="540"/>
      <c r="F778" s="100"/>
      <c r="G778" s="110"/>
      <c r="H778" s="110"/>
      <c r="I778" s="67"/>
      <c r="J778" s="49"/>
      <c r="K778" s="49"/>
      <c r="L778" s="118"/>
    </row>
    <row r="779" spans="1:12" ht="25.5" customHeight="1" hidden="1">
      <c r="A779" s="114"/>
      <c r="B779" s="115"/>
      <c r="C779" s="116"/>
      <c r="D779" s="117"/>
      <c r="E779" s="540"/>
      <c r="F779" s="100"/>
      <c r="G779" s="110"/>
      <c r="H779" s="110"/>
      <c r="I779" s="67"/>
      <c r="J779" s="49"/>
      <c r="K779" s="49"/>
      <c r="L779" s="118"/>
    </row>
    <row r="780" spans="1:12" ht="25.5" customHeight="1" hidden="1">
      <c r="A780" s="114"/>
      <c r="B780" s="115"/>
      <c r="C780" s="116"/>
      <c r="D780" s="117"/>
      <c r="E780" s="540"/>
      <c r="F780" s="100"/>
      <c r="G780" s="110"/>
      <c r="H780" s="110"/>
      <c r="I780" s="67"/>
      <c r="J780" s="49"/>
      <c r="K780" s="49"/>
      <c r="L780" s="118"/>
    </row>
    <row r="781" spans="1:12" ht="25.5" customHeight="1" hidden="1">
      <c r="A781" s="114"/>
      <c r="B781" s="115"/>
      <c r="C781" s="116"/>
      <c r="D781" s="117"/>
      <c r="E781" s="540"/>
      <c r="F781" s="100"/>
      <c r="G781" s="110"/>
      <c r="H781" s="110"/>
      <c r="I781" s="67"/>
      <c r="J781" s="49"/>
      <c r="K781" s="49"/>
      <c r="L781" s="118"/>
    </row>
    <row r="782" spans="1:12" ht="25.5" customHeight="1" hidden="1">
      <c r="A782" s="114"/>
      <c r="B782" s="115"/>
      <c r="C782" s="116"/>
      <c r="D782" s="117"/>
      <c r="E782" s="540"/>
      <c r="F782" s="100"/>
      <c r="G782" s="110"/>
      <c r="H782" s="110"/>
      <c r="I782" s="67"/>
      <c r="J782" s="49"/>
      <c r="K782" s="49"/>
      <c r="L782" s="118"/>
    </row>
    <row r="783" spans="1:12" ht="25.5" customHeight="1" hidden="1">
      <c r="A783" s="352" t="s">
        <v>109</v>
      </c>
      <c r="B783" s="283" t="s">
        <v>163</v>
      </c>
      <c r="C783" s="163" t="s">
        <v>164</v>
      </c>
      <c r="D783" s="357" t="s">
        <v>157</v>
      </c>
      <c r="E783" s="540"/>
      <c r="F783" s="110">
        <v>0</v>
      </c>
      <c r="G783" s="110">
        <v>0</v>
      </c>
      <c r="H783" s="110">
        <v>0</v>
      </c>
      <c r="I783" s="163"/>
      <c r="J783" s="163"/>
      <c r="K783" s="163"/>
      <c r="L783" s="370" t="s">
        <v>165</v>
      </c>
    </row>
    <row r="784" spans="1:12" ht="25.5" customHeight="1" hidden="1">
      <c r="A784" s="571"/>
      <c r="B784" s="284"/>
      <c r="C784" s="164"/>
      <c r="D784" s="358"/>
      <c r="E784" s="540"/>
      <c r="F784" s="110">
        <v>0</v>
      </c>
      <c r="G784" s="110">
        <v>0</v>
      </c>
      <c r="H784" s="110">
        <v>0</v>
      </c>
      <c r="I784" s="300"/>
      <c r="J784" s="300"/>
      <c r="K784" s="300"/>
      <c r="L784" s="371"/>
    </row>
    <row r="785" spans="1:12" ht="25.5" customHeight="1" hidden="1">
      <c r="A785" s="572"/>
      <c r="B785" s="285"/>
      <c r="C785" s="165"/>
      <c r="D785" s="359"/>
      <c r="E785" s="540"/>
      <c r="F785" s="110">
        <v>0</v>
      </c>
      <c r="G785" s="110">
        <v>0</v>
      </c>
      <c r="H785" s="110">
        <v>0</v>
      </c>
      <c r="I785" s="301"/>
      <c r="J785" s="301"/>
      <c r="K785" s="301"/>
      <c r="L785" s="372"/>
    </row>
    <row r="786" spans="1:12" ht="25.5" customHeight="1" hidden="1">
      <c r="A786" s="352" t="s">
        <v>110</v>
      </c>
      <c r="B786" s="283" t="s">
        <v>166</v>
      </c>
      <c r="C786" s="163" t="s">
        <v>167</v>
      </c>
      <c r="D786" s="357" t="s">
        <v>168</v>
      </c>
      <c r="E786" s="540"/>
      <c r="F786" s="110">
        <v>0</v>
      </c>
      <c r="G786" s="110">
        <v>0</v>
      </c>
      <c r="H786" s="110">
        <v>0</v>
      </c>
      <c r="I786" s="163"/>
      <c r="J786" s="163"/>
      <c r="K786" s="163"/>
      <c r="L786" s="370" t="s">
        <v>169</v>
      </c>
    </row>
    <row r="787" spans="1:12" ht="25.5" customHeight="1" hidden="1">
      <c r="A787" s="571"/>
      <c r="B787" s="284"/>
      <c r="C787" s="164"/>
      <c r="D787" s="358"/>
      <c r="E787" s="540"/>
      <c r="F787" s="110">
        <v>0</v>
      </c>
      <c r="G787" s="110">
        <v>0</v>
      </c>
      <c r="H787" s="110">
        <v>0</v>
      </c>
      <c r="I787" s="300"/>
      <c r="J787" s="300"/>
      <c r="K787" s="300"/>
      <c r="L787" s="371"/>
    </row>
    <row r="788" spans="1:12" ht="25.5" customHeight="1" hidden="1">
      <c r="A788" s="572"/>
      <c r="B788" s="285"/>
      <c r="C788" s="165"/>
      <c r="D788" s="359"/>
      <c r="E788" s="540"/>
      <c r="F788" s="110">
        <v>0</v>
      </c>
      <c r="G788" s="110">
        <v>0</v>
      </c>
      <c r="H788" s="110">
        <v>0</v>
      </c>
      <c r="I788" s="301"/>
      <c r="J788" s="301"/>
      <c r="K788" s="301"/>
      <c r="L788" s="372"/>
    </row>
    <row r="789" spans="1:12" ht="25.5" customHeight="1">
      <c r="A789" s="350" t="s">
        <v>105</v>
      </c>
      <c r="B789" s="284" t="s">
        <v>170</v>
      </c>
      <c r="C789" s="165" t="s">
        <v>156</v>
      </c>
      <c r="D789" s="359" t="s">
        <v>157</v>
      </c>
      <c r="E789" s="540"/>
      <c r="F789" s="110">
        <v>0</v>
      </c>
      <c r="G789" s="110">
        <v>0</v>
      </c>
      <c r="H789" s="110">
        <v>0</v>
      </c>
      <c r="I789" s="163"/>
      <c r="J789" s="163"/>
      <c r="K789" s="163"/>
      <c r="L789" s="336" t="s">
        <v>303</v>
      </c>
    </row>
    <row r="790" spans="1:12" ht="25.5" customHeight="1">
      <c r="A790" s="350"/>
      <c r="B790" s="284"/>
      <c r="C790" s="207"/>
      <c r="D790" s="573"/>
      <c r="E790" s="540"/>
      <c r="F790" s="110">
        <v>0</v>
      </c>
      <c r="G790" s="110">
        <v>0</v>
      </c>
      <c r="H790" s="110">
        <v>0</v>
      </c>
      <c r="I790" s="300"/>
      <c r="J790" s="300"/>
      <c r="K790" s="300"/>
      <c r="L790" s="337"/>
    </row>
    <row r="791" spans="1:12" ht="25.5" customHeight="1">
      <c r="A791" s="350"/>
      <c r="B791" s="285"/>
      <c r="C791" s="207"/>
      <c r="D791" s="573"/>
      <c r="E791" s="540"/>
      <c r="F791" s="110">
        <v>3000</v>
      </c>
      <c r="G791" s="110">
        <v>2000</v>
      </c>
      <c r="H791" s="110">
        <v>2000</v>
      </c>
      <c r="I791" s="301"/>
      <c r="J791" s="301"/>
      <c r="K791" s="301"/>
      <c r="L791" s="338"/>
    </row>
    <row r="792" spans="1:12" ht="25.5" customHeight="1">
      <c r="A792" s="350" t="s">
        <v>12</v>
      </c>
      <c r="B792" s="369" t="s">
        <v>171</v>
      </c>
      <c r="C792" s="369"/>
      <c r="D792" s="369"/>
      <c r="E792" s="540"/>
      <c r="F792" s="110">
        <v>188800</v>
      </c>
      <c r="G792" s="110">
        <f>G828</f>
        <v>0</v>
      </c>
      <c r="H792" s="110">
        <f>H828</f>
        <v>0</v>
      </c>
      <c r="I792" s="208"/>
      <c r="J792" s="209"/>
      <c r="K792" s="209"/>
      <c r="L792" s="391"/>
    </row>
    <row r="793" spans="1:12" ht="25.5" customHeight="1">
      <c r="A793" s="350"/>
      <c r="B793" s="369"/>
      <c r="C793" s="369"/>
      <c r="D793" s="369"/>
      <c r="E793" s="540"/>
      <c r="F793" s="110">
        <f>F829</f>
        <v>0</v>
      </c>
      <c r="G793" s="110">
        <f>G829</f>
        <v>0</v>
      </c>
      <c r="H793" s="110">
        <f>H829</f>
        <v>0</v>
      </c>
      <c r="I793" s="211"/>
      <c r="J793" s="212"/>
      <c r="K793" s="212"/>
      <c r="L793" s="392"/>
    </row>
    <row r="794" spans="1:12" ht="25.5" customHeight="1">
      <c r="A794" s="350"/>
      <c r="B794" s="369"/>
      <c r="C794" s="369"/>
      <c r="D794" s="369"/>
      <c r="E794" s="540"/>
      <c r="F794" s="110">
        <v>52400</v>
      </c>
      <c r="G794" s="110">
        <v>0</v>
      </c>
      <c r="H794" s="110">
        <f>H830</f>
        <v>5170</v>
      </c>
      <c r="I794" s="211"/>
      <c r="J794" s="212"/>
      <c r="K794" s="212"/>
      <c r="L794" s="392"/>
    </row>
    <row r="795" spans="1:12" ht="25.5" customHeight="1">
      <c r="A795" s="351"/>
      <c r="B795" s="195" t="s">
        <v>40</v>
      </c>
      <c r="C795" s="196"/>
      <c r="D795" s="197"/>
      <c r="E795" s="540"/>
      <c r="F795" s="102">
        <f>F792+F793+F794</f>
        <v>241200</v>
      </c>
      <c r="G795" s="102">
        <f>G792+G793+G794</f>
        <v>0</v>
      </c>
      <c r="H795" s="102">
        <f>H792+H793+H794</f>
        <v>5170</v>
      </c>
      <c r="I795" s="214"/>
      <c r="J795" s="215"/>
      <c r="K795" s="215"/>
      <c r="L795" s="393"/>
    </row>
    <row r="796" spans="1:12" ht="25.5" customHeight="1" hidden="1">
      <c r="A796" s="352" t="s">
        <v>172</v>
      </c>
      <c r="B796" s="373" t="s">
        <v>173</v>
      </c>
      <c r="C796" s="163" t="s">
        <v>159</v>
      </c>
      <c r="D796" s="573" t="s">
        <v>157</v>
      </c>
      <c r="E796" s="540"/>
      <c r="F796" s="110">
        <v>0</v>
      </c>
      <c r="G796" s="110">
        <v>0</v>
      </c>
      <c r="H796" s="110">
        <v>0</v>
      </c>
      <c r="I796" s="163"/>
      <c r="J796" s="163"/>
      <c r="K796" s="341"/>
      <c r="L796" s="315"/>
    </row>
    <row r="797" spans="1:12" ht="25.5" customHeight="1" hidden="1">
      <c r="A797" s="571"/>
      <c r="B797" s="374"/>
      <c r="C797" s="164"/>
      <c r="D797" s="573"/>
      <c r="E797" s="540"/>
      <c r="F797" s="110">
        <v>0</v>
      </c>
      <c r="G797" s="110">
        <v>0</v>
      </c>
      <c r="H797" s="110">
        <v>0</v>
      </c>
      <c r="I797" s="164"/>
      <c r="J797" s="164"/>
      <c r="K797" s="342"/>
      <c r="L797" s="316"/>
    </row>
    <row r="798" spans="1:12" ht="25.5" customHeight="1" hidden="1">
      <c r="A798" s="572"/>
      <c r="B798" s="375"/>
      <c r="C798" s="165"/>
      <c r="D798" s="573"/>
      <c r="E798" s="540"/>
      <c r="F798" s="110">
        <v>0</v>
      </c>
      <c r="G798" s="110">
        <v>0</v>
      </c>
      <c r="H798" s="110">
        <v>0</v>
      </c>
      <c r="I798" s="165"/>
      <c r="J798" s="165"/>
      <c r="K798" s="343"/>
      <c r="L798" s="317"/>
    </row>
    <row r="799" spans="1:12" ht="25.5" customHeight="1" hidden="1">
      <c r="A799" s="352" t="s">
        <v>174</v>
      </c>
      <c r="B799" s="373" t="s">
        <v>175</v>
      </c>
      <c r="C799" s="163" t="s">
        <v>50</v>
      </c>
      <c r="D799" s="573" t="s">
        <v>157</v>
      </c>
      <c r="E799" s="540"/>
      <c r="F799" s="110">
        <v>0</v>
      </c>
      <c r="G799" s="110">
        <v>0</v>
      </c>
      <c r="H799" s="110">
        <v>0</v>
      </c>
      <c r="I799" s="163"/>
      <c r="J799" s="163"/>
      <c r="K799" s="341"/>
      <c r="L799" s="315"/>
    </row>
    <row r="800" spans="1:12" ht="25.5" customHeight="1" hidden="1">
      <c r="A800" s="571"/>
      <c r="B800" s="374"/>
      <c r="C800" s="164"/>
      <c r="D800" s="573"/>
      <c r="E800" s="540"/>
      <c r="F800" s="110">
        <v>0</v>
      </c>
      <c r="G800" s="110">
        <v>0</v>
      </c>
      <c r="H800" s="110">
        <v>0</v>
      </c>
      <c r="I800" s="164"/>
      <c r="J800" s="164"/>
      <c r="K800" s="342"/>
      <c r="L800" s="316"/>
    </row>
    <row r="801" spans="1:12" ht="25.5" customHeight="1" hidden="1">
      <c r="A801" s="572"/>
      <c r="B801" s="375"/>
      <c r="C801" s="165"/>
      <c r="D801" s="573"/>
      <c r="E801" s="540"/>
      <c r="F801" s="110">
        <v>0</v>
      </c>
      <c r="G801" s="110">
        <v>0</v>
      </c>
      <c r="H801" s="110">
        <v>0</v>
      </c>
      <c r="I801" s="165"/>
      <c r="J801" s="165"/>
      <c r="K801" s="343"/>
      <c r="L801" s="317"/>
    </row>
    <row r="802" spans="1:12" ht="25.5" customHeight="1" hidden="1">
      <c r="A802" s="352" t="s">
        <v>176</v>
      </c>
      <c r="B802" s="373" t="s">
        <v>177</v>
      </c>
      <c r="C802" s="163" t="s">
        <v>159</v>
      </c>
      <c r="D802" s="573" t="s">
        <v>157</v>
      </c>
      <c r="E802" s="540"/>
      <c r="F802" s="110">
        <v>0</v>
      </c>
      <c r="G802" s="110">
        <v>0</v>
      </c>
      <c r="H802" s="110">
        <v>0</v>
      </c>
      <c r="I802" s="163"/>
      <c r="J802" s="163"/>
      <c r="K802" s="341"/>
      <c r="L802" s="344"/>
    </row>
    <row r="803" spans="1:12" ht="25.5" customHeight="1" hidden="1">
      <c r="A803" s="571"/>
      <c r="B803" s="374"/>
      <c r="C803" s="164"/>
      <c r="D803" s="573"/>
      <c r="E803" s="540"/>
      <c r="F803" s="110">
        <f aca="true" t="shared" si="11" ref="F803:H804">F806</f>
        <v>0</v>
      </c>
      <c r="G803" s="110">
        <f t="shared" si="11"/>
        <v>0</v>
      </c>
      <c r="H803" s="110">
        <f>H806</f>
        <v>0</v>
      </c>
      <c r="I803" s="164"/>
      <c r="J803" s="164"/>
      <c r="K803" s="342"/>
      <c r="L803" s="345"/>
    </row>
    <row r="804" spans="1:12" ht="25.5" customHeight="1" hidden="1">
      <c r="A804" s="572"/>
      <c r="B804" s="375"/>
      <c r="C804" s="165"/>
      <c r="D804" s="573"/>
      <c r="E804" s="540"/>
      <c r="F804" s="110">
        <f t="shared" si="11"/>
        <v>0</v>
      </c>
      <c r="G804" s="110">
        <f t="shared" si="11"/>
        <v>0</v>
      </c>
      <c r="H804" s="110">
        <f t="shared" si="11"/>
        <v>0</v>
      </c>
      <c r="I804" s="165"/>
      <c r="J804" s="165"/>
      <c r="K804" s="343"/>
      <c r="L804" s="346"/>
    </row>
    <row r="805" spans="1:12" ht="25.5" customHeight="1" hidden="1">
      <c r="A805" s="352" t="s">
        <v>178</v>
      </c>
      <c r="B805" s="373" t="s">
        <v>179</v>
      </c>
      <c r="C805" s="163" t="s">
        <v>51</v>
      </c>
      <c r="D805" s="573" t="s">
        <v>157</v>
      </c>
      <c r="E805" s="540"/>
      <c r="F805" s="110">
        <v>0</v>
      </c>
      <c r="G805" s="110">
        <v>0</v>
      </c>
      <c r="H805" s="110">
        <v>0</v>
      </c>
      <c r="I805" s="163"/>
      <c r="J805" s="163"/>
      <c r="K805" s="341"/>
      <c r="L805" s="347"/>
    </row>
    <row r="806" spans="1:12" ht="25.5" customHeight="1" hidden="1">
      <c r="A806" s="571"/>
      <c r="B806" s="374"/>
      <c r="C806" s="164"/>
      <c r="D806" s="573"/>
      <c r="E806" s="540"/>
      <c r="F806" s="110">
        <v>0</v>
      </c>
      <c r="G806" s="110">
        <v>0</v>
      </c>
      <c r="H806" s="110">
        <v>0</v>
      </c>
      <c r="I806" s="164"/>
      <c r="J806" s="164"/>
      <c r="K806" s="342"/>
      <c r="L806" s="348"/>
    </row>
    <row r="807" spans="1:12" ht="25.5" customHeight="1" hidden="1">
      <c r="A807" s="572"/>
      <c r="B807" s="375"/>
      <c r="C807" s="165"/>
      <c r="D807" s="573"/>
      <c r="E807" s="540"/>
      <c r="F807" s="110">
        <v>0</v>
      </c>
      <c r="G807" s="110">
        <v>0</v>
      </c>
      <c r="H807" s="110">
        <v>0</v>
      </c>
      <c r="I807" s="165"/>
      <c r="J807" s="165"/>
      <c r="K807" s="343"/>
      <c r="L807" s="349"/>
    </row>
    <row r="808" spans="1:12" ht="25.5" customHeight="1" hidden="1">
      <c r="A808" s="352" t="s">
        <v>180</v>
      </c>
      <c r="B808" s="373" t="s">
        <v>181</v>
      </c>
      <c r="C808" s="163" t="s">
        <v>159</v>
      </c>
      <c r="D808" s="573" t="s">
        <v>157</v>
      </c>
      <c r="E808" s="540"/>
      <c r="F808" s="110">
        <v>0</v>
      </c>
      <c r="G808" s="110">
        <v>0</v>
      </c>
      <c r="H808" s="110">
        <v>0</v>
      </c>
      <c r="I808" s="163"/>
      <c r="J808" s="163"/>
      <c r="K808" s="341"/>
      <c r="L808" s="315"/>
    </row>
    <row r="809" spans="1:12" ht="25.5" customHeight="1" hidden="1">
      <c r="A809" s="571"/>
      <c r="B809" s="374"/>
      <c r="C809" s="164"/>
      <c r="D809" s="573"/>
      <c r="E809" s="540"/>
      <c r="F809" s="110">
        <v>0</v>
      </c>
      <c r="G809" s="110">
        <v>0</v>
      </c>
      <c r="H809" s="110">
        <v>0</v>
      </c>
      <c r="I809" s="164"/>
      <c r="J809" s="164"/>
      <c r="K809" s="342"/>
      <c r="L809" s="316"/>
    </row>
    <row r="810" spans="1:12" ht="25.5" customHeight="1" hidden="1">
      <c r="A810" s="572"/>
      <c r="B810" s="375"/>
      <c r="C810" s="165"/>
      <c r="D810" s="573"/>
      <c r="E810" s="540"/>
      <c r="F810" s="110">
        <v>0</v>
      </c>
      <c r="G810" s="110">
        <v>0</v>
      </c>
      <c r="H810" s="110">
        <v>0</v>
      </c>
      <c r="I810" s="165"/>
      <c r="J810" s="165"/>
      <c r="K810" s="343"/>
      <c r="L810" s="317"/>
    </row>
    <row r="811" spans="1:12" ht="25.5" customHeight="1" hidden="1">
      <c r="A811" s="352" t="s">
        <v>182</v>
      </c>
      <c r="B811" s="574" t="s">
        <v>183</v>
      </c>
      <c r="C811" s="163"/>
      <c r="D811" s="357" t="s">
        <v>184</v>
      </c>
      <c r="E811" s="540"/>
      <c r="F811" s="110"/>
      <c r="G811" s="110"/>
      <c r="H811" s="110"/>
      <c r="I811" s="22"/>
      <c r="J811" s="22"/>
      <c r="K811" s="121"/>
      <c r="L811" s="336" t="s">
        <v>185</v>
      </c>
    </row>
    <row r="812" spans="1:12" ht="25.5" customHeight="1" hidden="1">
      <c r="A812" s="571"/>
      <c r="B812" s="575"/>
      <c r="C812" s="164"/>
      <c r="D812" s="358"/>
      <c r="E812" s="540"/>
      <c r="F812" s="110"/>
      <c r="G812" s="110"/>
      <c r="H812" s="110"/>
      <c r="I812" s="22"/>
      <c r="J812" s="22"/>
      <c r="K812" s="121"/>
      <c r="L812" s="337"/>
    </row>
    <row r="813" spans="1:12" ht="25.5" customHeight="1" hidden="1">
      <c r="A813" s="571"/>
      <c r="B813" s="576"/>
      <c r="C813" s="165"/>
      <c r="D813" s="359"/>
      <c r="E813" s="540"/>
      <c r="F813" s="110">
        <v>0</v>
      </c>
      <c r="G813" s="122">
        <v>0</v>
      </c>
      <c r="H813" s="122">
        <v>0</v>
      </c>
      <c r="I813" s="123"/>
      <c r="J813" s="22"/>
      <c r="K813" s="121"/>
      <c r="L813" s="338"/>
    </row>
    <row r="814" spans="1:12" ht="25.5" customHeight="1" hidden="1">
      <c r="A814" s="577" t="s">
        <v>172</v>
      </c>
      <c r="B814" s="574" t="s">
        <v>186</v>
      </c>
      <c r="C814" s="163" t="s">
        <v>187</v>
      </c>
      <c r="D814" s="357"/>
      <c r="E814" s="540"/>
      <c r="F814" s="110">
        <v>9400</v>
      </c>
      <c r="G814" s="122">
        <v>1200</v>
      </c>
      <c r="H814" s="122">
        <v>0</v>
      </c>
      <c r="I814" s="123"/>
      <c r="J814" s="22"/>
      <c r="K814" s="121"/>
      <c r="L814" s="119"/>
    </row>
    <row r="815" spans="1:12" ht="25.5" customHeight="1" hidden="1">
      <c r="A815" s="577"/>
      <c r="B815" s="575"/>
      <c r="C815" s="164"/>
      <c r="D815" s="358"/>
      <c r="E815" s="540"/>
      <c r="F815" s="110">
        <v>0</v>
      </c>
      <c r="G815" s="122">
        <v>0</v>
      </c>
      <c r="H815" s="122">
        <v>0</v>
      </c>
      <c r="I815" s="123"/>
      <c r="J815" s="22"/>
      <c r="K815" s="121"/>
      <c r="L815" s="119"/>
    </row>
    <row r="816" spans="1:12" ht="25.5" customHeight="1" hidden="1">
      <c r="A816" s="577"/>
      <c r="B816" s="576"/>
      <c r="C816" s="165"/>
      <c r="D816" s="359"/>
      <c r="E816" s="540"/>
      <c r="F816" s="110">
        <v>0</v>
      </c>
      <c r="G816" s="122">
        <v>0</v>
      </c>
      <c r="H816" s="122">
        <v>0</v>
      </c>
      <c r="I816" s="123"/>
      <c r="J816" s="22"/>
      <c r="K816" s="121"/>
      <c r="L816" s="119"/>
    </row>
    <row r="817" spans="1:12" ht="25.5" customHeight="1" hidden="1">
      <c r="A817" s="577" t="s">
        <v>174</v>
      </c>
      <c r="B817" s="574" t="s">
        <v>188</v>
      </c>
      <c r="C817" s="163" t="s">
        <v>159</v>
      </c>
      <c r="D817" s="357" t="s">
        <v>189</v>
      </c>
      <c r="E817" s="540"/>
      <c r="F817" s="110">
        <v>0</v>
      </c>
      <c r="G817" s="122">
        <v>0</v>
      </c>
      <c r="H817" s="122">
        <v>0</v>
      </c>
      <c r="I817" s="123"/>
      <c r="J817" s="22"/>
      <c r="K817" s="121"/>
      <c r="L817" s="119"/>
    </row>
    <row r="818" spans="1:12" ht="25.5" customHeight="1" hidden="1">
      <c r="A818" s="577"/>
      <c r="B818" s="575"/>
      <c r="C818" s="164"/>
      <c r="D818" s="358"/>
      <c r="E818" s="540"/>
      <c r="F818" s="110">
        <v>0</v>
      </c>
      <c r="G818" s="122">
        <v>0</v>
      </c>
      <c r="H818" s="122">
        <v>0</v>
      </c>
      <c r="I818" s="123"/>
      <c r="J818" s="22"/>
      <c r="K818" s="121"/>
      <c r="L818" s="119"/>
    </row>
    <row r="819" spans="1:12" ht="25.5" customHeight="1" hidden="1">
      <c r="A819" s="577"/>
      <c r="B819" s="576"/>
      <c r="C819" s="165"/>
      <c r="D819" s="359"/>
      <c r="E819" s="540"/>
      <c r="F819" s="110">
        <v>0</v>
      </c>
      <c r="G819" s="122">
        <v>0</v>
      </c>
      <c r="H819" s="122">
        <v>0</v>
      </c>
      <c r="I819" s="123"/>
      <c r="J819" s="22"/>
      <c r="K819" s="121"/>
      <c r="L819" s="119"/>
    </row>
    <row r="820" spans="1:12" ht="25.5" customHeight="1" hidden="1">
      <c r="A820" s="577" t="s">
        <v>190</v>
      </c>
      <c r="B820" s="574" t="s">
        <v>191</v>
      </c>
      <c r="C820" s="176" t="s">
        <v>50</v>
      </c>
      <c r="D820" s="176" t="s">
        <v>192</v>
      </c>
      <c r="E820" s="540"/>
      <c r="F820" s="110">
        <v>0</v>
      </c>
      <c r="G820" s="122">
        <v>0</v>
      </c>
      <c r="H820" s="122">
        <v>0</v>
      </c>
      <c r="I820" s="123"/>
      <c r="J820" s="22"/>
      <c r="K820" s="121"/>
      <c r="L820" s="336" t="s">
        <v>193</v>
      </c>
    </row>
    <row r="821" spans="1:12" ht="25.5" customHeight="1" hidden="1">
      <c r="A821" s="577"/>
      <c r="B821" s="575"/>
      <c r="C821" s="180"/>
      <c r="D821" s="180"/>
      <c r="E821" s="540"/>
      <c r="F821" s="110">
        <v>0</v>
      </c>
      <c r="G821" s="122">
        <v>0</v>
      </c>
      <c r="H821" s="122">
        <v>0</v>
      </c>
      <c r="I821" s="123"/>
      <c r="J821" s="22"/>
      <c r="K821" s="121"/>
      <c r="L821" s="337"/>
    </row>
    <row r="822" spans="1:12" ht="25.5" customHeight="1" hidden="1">
      <c r="A822" s="577"/>
      <c r="B822" s="576"/>
      <c r="C822" s="182"/>
      <c r="D822" s="182"/>
      <c r="E822" s="540"/>
      <c r="F822" s="110">
        <v>0</v>
      </c>
      <c r="G822" s="110">
        <v>0</v>
      </c>
      <c r="H822" s="110">
        <v>0</v>
      </c>
      <c r="I822" s="123"/>
      <c r="J822" s="22"/>
      <c r="K822" s="121"/>
      <c r="L822" s="338"/>
    </row>
    <row r="823" spans="1:12" ht="25.5" customHeight="1" hidden="1">
      <c r="A823" s="571" t="s">
        <v>194</v>
      </c>
      <c r="B823" s="574" t="s">
        <v>195</v>
      </c>
      <c r="C823" s="163"/>
      <c r="D823" s="163" t="s">
        <v>192</v>
      </c>
      <c r="E823" s="540"/>
      <c r="F823" s="110"/>
      <c r="G823" s="122"/>
      <c r="H823" s="122"/>
      <c r="I823" s="123"/>
      <c r="J823" s="22"/>
      <c r="K823" s="121"/>
      <c r="L823" s="336" t="s">
        <v>196</v>
      </c>
    </row>
    <row r="824" spans="1:12" ht="25.5" customHeight="1" hidden="1">
      <c r="A824" s="571"/>
      <c r="B824" s="575"/>
      <c r="C824" s="164"/>
      <c r="D824" s="164"/>
      <c r="E824" s="540"/>
      <c r="F824" s="110"/>
      <c r="G824" s="122"/>
      <c r="H824" s="122"/>
      <c r="I824" s="123"/>
      <c r="J824" s="22"/>
      <c r="K824" s="121"/>
      <c r="L824" s="337"/>
    </row>
    <row r="825" spans="1:12" ht="25.5" customHeight="1" hidden="1">
      <c r="A825" s="571"/>
      <c r="B825" s="576"/>
      <c r="C825" s="165"/>
      <c r="D825" s="165"/>
      <c r="E825" s="540"/>
      <c r="F825" s="110">
        <v>0</v>
      </c>
      <c r="G825" s="110">
        <v>0</v>
      </c>
      <c r="H825" s="110">
        <v>0</v>
      </c>
      <c r="I825" s="123"/>
      <c r="J825" s="22"/>
      <c r="K825" s="121"/>
      <c r="L825" s="338"/>
    </row>
    <row r="826" spans="1:12" ht="25.5" customHeight="1" hidden="1">
      <c r="A826" s="113"/>
      <c r="B826" s="120"/>
      <c r="C826" s="65"/>
      <c r="D826" s="124"/>
      <c r="E826" s="540"/>
      <c r="F826" s="112"/>
      <c r="G826" s="112"/>
      <c r="H826" s="112"/>
      <c r="I826" s="67"/>
      <c r="J826" s="49"/>
      <c r="K826" s="125"/>
      <c r="L826" s="126"/>
    </row>
    <row r="827" spans="1:12" ht="25.5" customHeight="1">
      <c r="A827" s="571" t="s">
        <v>172</v>
      </c>
      <c r="B827" s="574" t="s">
        <v>197</v>
      </c>
      <c r="C827" s="176" t="s">
        <v>116</v>
      </c>
      <c r="D827" s="283" t="s">
        <v>198</v>
      </c>
      <c r="E827" s="540"/>
      <c r="F827" s="112"/>
      <c r="G827" s="112"/>
      <c r="H827" s="112"/>
      <c r="I827" s="67"/>
      <c r="J827" s="49"/>
      <c r="K827" s="125"/>
      <c r="L827" s="339" t="s">
        <v>303</v>
      </c>
    </row>
    <row r="828" spans="1:12" ht="25.5" customHeight="1">
      <c r="A828" s="571"/>
      <c r="B828" s="575"/>
      <c r="C828" s="180"/>
      <c r="D828" s="284"/>
      <c r="E828" s="540"/>
      <c r="F828" s="112">
        <v>0</v>
      </c>
      <c r="G828" s="112">
        <v>0</v>
      </c>
      <c r="H828" s="112">
        <v>0</v>
      </c>
      <c r="I828" s="67"/>
      <c r="J828" s="49"/>
      <c r="K828" s="125"/>
      <c r="L828" s="339"/>
    </row>
    <row r="829" spans="1:12" ht="25.5" customHeight="1">
      <c r="A829" s="571"/>
      <c r="B829" s="575"/>
      <c r="C829" s="180"/>
      <c r="D829" s="284"/>
      <c r="E829" s="540"/>
      <c r="F829" s="112">
        <v>0</v>
      </c>
      <c r="G829" s="112">
        <v>0</v>
      </c>
      <c r="H829" s="112">
        <v>0</v>
      </c>
      <c r="I829" s="67"/>
      <c r="J829" s="49"/>
      <c r="K829" s="125"/>
      <c r="L829" s="339"/>
    </row>
    <row r="830" spans="1:12" ht="25.5" customHeight="1">
      <c r="A830" s="572"/>
      <c r="B830" s="575"/>
      <c r="C830" s="180"/>
      <c r="D830" s="284"/>
      <c r="E830" s="540"/>
      <c r="F830" s="127">
        <v>6700</v>
      </c>
      <c r="G830" s="127">
        <v>5170</v>
      </c>
      <c r="H830" s="127">
        <v>5170</v>
      </c>
      <c r="I830" s="67"/>
      <c r="J830" s="49"/>
      <c r="K830" s="125"/>
      <c r="L830" s="340"/>
    </row>
    <row r="831" spans="1:12" ht="25.5" customHeight="1">
      <c r="A831" s="352" t="s">
        <v>13</v>
      </c>
      <c r="B831" s="369" t="s">
        <v>200</v>
      </c>
      <c r="C831" s="369"/>
      <c r="D831" s="369"/>
      <c r="E831" s="540"/>
      <c r="F831" s="110">
        <v>11200</v>
      </c>
      <c r="G831" s="110">
        <v>0</v>
      </c>
      <c r="H831" s="110">
        <v>0</v>
      </c>
      <c r="I831" s="208"/>
      <c r="J831" s="209"/>
      <c r="K831" s="209"/>
      <c r="L831" s="210"/>
    </row>
    <row r="832" spans="1:12" ht="25.5" customHeight="1">
      <c r="A832" s="571"/>
      <c r="B832" s="369"/>
      <c r="C832" s="369"/>
      <c r="D832" s="369"/>
      <c r="E832" s="540"/>
      <c r="F832" s="110">
        <v>0</v>
      </c>
      <c r="G832" s="110">
        <v>0</v>
      </c>
      <c r="H832" s="110">
        <v>0</v>
      </c>
      <c r="I832" s="211"/>
      <c r="J832" s="212"/>
      <c r="K832" s="212"/>
      <c r="L832" s="213"/>
    </row>
    <row r="833" spans="1:12" ht="25.5" customHeight="1">
      <c r="A833" s="571"/>
      <c r="B833" s="369"/>
      <c r="C833" s="369"/>
      <c r="D833" s="369"/>
      <c r="E833" s="541"/>
      <c r="F833" s="110">
        <v>3000</v>
      </c>
      <c r="G833" s="110">
        <v>0</v>
      </c>
      <c r="H833" s="110">
        <v>0</v>
      </c>
      <c r="I833" s="211"/>
      <c r="J833" s="212"/>
      <c r="K833" s="212"/>
      <c r="L833" s="213"/>
    </row>
    <row r="834" spans="1:12" ht="25.5" customHeight="1" thickBot="1">
      <c r="A834" s="572"/>
      <c r="B834" s="195" t="s">
        <v>40</v>
      </c>
      <c r="C834" s="196"/>
      <c r="D834" s="197"/>
      <c r="E834" s="66"/>
      <c r="F834" s="102">
        <f>F831+F832+F833</f>
        <v>14200</v>
      </c>
      <c r="G834" s="102">
        <f>G831+G832+G833</f>
        <v>0</v>
      </c>
      <c r="H834" s="102">
        <f>H831+H832+H833</f>
        <v>0</v>
      </c>
      <c r="I834" s="214"/>
      <c r="J834" s="215"/>
      <c r="K834" s="215"/>
      <c r="L834" s="216"/>
    </row>
    <row r="835" spans="1:12" ht="25.5" customHeight="1" thickTop="1">
      <c r="A835" s="578" t="s">
        <v>201</v>
      </c>
      <c r="B835" s="186" t="s">
        <v>202</v>
      </c>
      <c r="C835" s="187"/>
      <c r="D835" s="188"/>
      <c r="E835" s="220"/>
      <c r="F835" s="111">
        <v>250000</v>
      </c>
      <c r="G835" s="111">
        <f>G839+G842+G845+G848+G851+G854</f>
        <v>0</v>
      </c>
      <c r="H835" s="111">
        <f>H839+H842+H845+H848+H851+H854</f>
        <v>0</v>
      </c>
      <c r="I835" s="327" t="s">
        <v>203</v>
      </c>
      <c r="J835" s="328"/>
      <c r="K835" s="328"/>
      <c r="L835" s="329"/>
    </row>
    <row r="836" spans="1:12" ht="25.5" customHeight="1">
      <c r="A836" s="579"/>
      <c r="B836" s="189"/>
      <c r="C836" s="190"/>
      <c r="D836" s="191"/>
      <c r="E836" s="294"/>
      <c r="F836" s="111">
        <f aca="true" t="shared" si="12" ref="F836:H837">F840+F843+F846+F849+F852+F855</f>
        <v>0</v>
      </c>
      <c r="G836" s="111">
        <f t="shared" si="12"/>
        <v>0</v>
      </c>
      <c r="H836" s="111">
        <f t="shared" si="12"/>
        <v>0</v>
      </c>
      <c r="I836" s="330"/>
      <c r="J836" s="331"/>
      <c r="K836" s="331"/>
      <c r="L836" s="332"/>
    </row>
    <row r="837" spans="1:12" ht="25.5" customHeight="1">
      <c r="A837" s="579"/>
      <c r="B837" s="192"/>
      <c r="C837" s="193"/>
      <c r="D837" s="194"/>
      <c r="E837" s="217"/>
      <c r="F837" s="111">
        <v>26000</v>
      </c>
      <c r="G837" s="111">
        <f t="shared" si="12"/>
        <v>6000</v>
      </c>
      <c r="H837" s="111">
        <f t="shared" si="12"/>
        <v>0</v>
      </c>
      <c r="I837" s="330"/>
      <c r="J837" s="331"/>
      <c r="K837" s="331"/>
      <c r="L837" s="332"/>
    </row>
    <row r="838" spans="1:12" ht="25.5" customHeight="1">
      <c r="A838" s="580"/>
      <c r="B838" s="195" t="s">
        <v>40</v>
      </c>
      <c r="C838" s="196"/>
      <c r="D838" s="197"/>
      <c r="E838" s="91"/>
      <c r="F838" s="111">
        <f>F835+F836+F837</f>
        <v>276000</v>
      </c>
      <c r="G838" s="111">
        <f>G835+G836+G837</f>
        <v>6000</v>
      </c>
      <c r="H838" s="111">
        <f>H835+H836+H837</f>
        <v>0</v>
      </c>
      <c r="I838" s="333"/>
      <c r="J838" s="334"/>
      <c r="K838" s="334"/>
      <c r="L838" s="335"/>
    </row>
    <row r="839" spans="1:12" ht="25.5" customHeight="1">
      <c r="A839" s="176" t="s">
        <v>172</v>
      </c>
      <c r="B839" s="318" t="s">
        <v>204</v>
      </c>
      <c r="C839" s="319"/>
      <c r="D839" s="320"/>
      <c r="E839" s="163" t="s">
        <v>205</v>
      </c>
      <c r="F839" s="110">
        <v>24200</v>
      </c>
      <c r="G839" s="110">
        <v>0</v>
      </c>
      <c r="H839" s="110">
        <v>0</v>
      </c>
      <c r="I839" s="110"/>
      <c r="J839" s="110"/>
      <c r="K839" s="297"/>
      <c r="L839" s="297"/>
    </row>
    <row r="840" spans="1:12" ht="25.5" customHeight="1">
      <c r="A840" s="180"/>
      <c r="B840" s="321"/>
      <c r="C840" s="322"/>
      <c r="D840" s="323"/>
      <c r="E840" s="164"/>
      <c r="F840" s="110">
        <v>0</v>
      </c>
      <c r="G840" s="110">
        <v>0</v>
      </c>
      <c r="H840" s="110">
        <v>0</v>
      </c>
      <c r="I840" s="110"/>
      <c r="J840" s="110"/>
      <c r="K840" s="298"/>
      <c r="L840" s="298"/>
    </row>
    <row r="841" spans="1:12" ht="25.5" customHeight="1">
      <c r="A841" s="182"/>
      <c r="B841" s="324"/>
      <c r="C841" s="325"/>
      <c r="D841" s="326"/>
      <c r="E841" s="164"/>
      <c r="F841" s="110">
        <v>2000</v>
      </c>
      <c r="G841" s="110">
        <v>500</v>
      </c>
      <c r="H841" s="110">
        <v>0</v>
      </c>
      <c r="I841" s="110"/>
      <c r="J841" s="110"/>
      <c r="K841" s="299"/>
      <c r="L841" s="299"/>
    </row>
    <row r="842" spans="1:12" ht="25.5" customHeight="1">
      <c r="A842" s="176" t="s">
        <v>174</v>
      </c>
      <c r="B842" s="582" t="s">
        <v>206</v>
      </c>
      <c r="C842" s="583"/>
      <c r="D842" s="584"/>
      <c r="E842" s="164"/>
      <c r="F842" s="110">
        <v>59300</v>
      </c>
      <c r="G842" s="110">
        <v>0</v>
      </c>
      <c r="H842" s="110">
        <v>0</v>
      </c>
      <c r="I842" s="110"/>
      <c r="J842" s="110"/>
      <c r="K842" s="297"/>
      <c r="L842" s="297"/>
    </row>
    <row r="843" spans="1:12" ht="25.5" customHeight="1">
      <c r="A843" s="180"/>
      <c r="B843" s="585"/>
      <c r="C843" s="339"/>
      <c r="D843" s="586"/>
      <c r="E843" s="164"/>
      <c r="F843" s="110">
        <v>0</v>
      </c>
      <c r="G843" s="110">
        <v>0</v>
      </c>
      <c r="H843" s="110">
        <v>0</v>
      </c>
      <c r="I843" s="110"/>
      <c r="J843" s="110"/>
      <c r="K843" s="298"/>
      <c r="L843" s="298"/>
    </row>
    <row r="844" spans="1:12" ht="25.5" customHeight="1">
      <c r="A844" s="182"/>
      <c r="B844" s="587"/>
      <c r="C844" s="340"/>
      <c r="D844" s="588"/>
      <c r="E844" s="164"/>
      <c r="F844" s="110">
        <v>5000</v>
      </c>
      <c r="G844" s="110">
        <v>2000</v>
      </c>
      <c r="H844" s="110">
        <v>0</v>
      </c>
      <c r="I844" s="110"/>
      <c r="J844" s="110"/>
      <c r="K844" s="299"/>
      <c r="L844" s="299"/>
    </row>
    <row r="845" spans="1:12" ht="25.5" customHeight="1">
      <c r="A845" s="176" t="s">
        <v>178</v>
      </c>
      <c r="B845" s="318" t="s">
        <v>207</v>
      </c>
      <c r="C845" s="319"/>
      <c r="D845" s="320"/>
      <c r="E845" s="164"/>
      <c r="F845" s="110">
        <v>50300</v>
      </c>
      <c r="G845" s="110">
        <v>0</v>
      </c>
      <c r="H845" s="110">
        <v>0</v>
      </c>
      <c r="I845" s="110"/>
      <c r="J845" s="110"/>
      <c r="K845" s="297"/>
      <c r="L845" s="297"/>
    </row>
    <row r="846" spans="1:12" ht="25.5" customHeight="1">
      <c r="A846" s="180"/>
      <c r="B846" s="321"/>
      <c r="C846" s="322"/>
      <c r="D846" s="323"/>
      <c r="E846" s="164"/>
      <c r="F846" s="110">
        <v>0</v>
      </c>
      <c r="G846" s="110">
        <v>0</v>
      </c>
      <c r="H846" s="110">
        <v>0</v>
      </c>
      <c r="I846" s="110"/>
      <c r="J846" s="110"/>
      <c r="K846" s="298"/>
      <c r="L846" s="298"/>
    </row>
    <row r="847" spans="1:12" ht="25.5" customHeight="1">
      <c r="A847" s="182"/>
      <c r="B847" s="324"/>
      <c r="C847" s="325"/>
      <c r="D847" s="326"/>
      <c r="E847" s="164"/>
      <c r="F847" s="110">
        <v>4000</v>
      </c>
      <c r="G847" s="110">
        <v>1000</v>
      </c>
      <c r="H847" s="110">
        <v>0</v>
      </c>
      <c r="I847" s="110"/>
      <c r="J847" s="110"/>
      <c r="K847" s="299"/>
      <c r="L847" s="299"/>
    </row>
    <row r="848" spans="1:12" ht="25.5" customHeight="1">
      <c r="A848" s="176" t="s">
        <v>263</v>
      </c>
      <c r="B848" s="582" t="s">
        <v>208</v>
      </c>
      <c r="C848" s="583"/>
      <c r="D848" s="584"/>
      <c r="E848" s="164"/>
      <c r="F848" s="110">
        <v>47900</v>
      </c>
      <c r="G848" s="110">
        <v>0</v>
      </c>
      <c r="H848" s="110">
        <v>0</v>
      </c>
      <c r="I848" s="110"/>
      <c r="J848" s="110"/>
      <c r="K848" s="297"/>
      <c r="L848" s="297"/>
    </row>
    <row r="849" spans="1:12" ht="25.5" customHeight="1">
      <c r="A849" s="180"/>
      <c r="B849" s="585"/>
      <c r="C849" s="339"/>
      <c r="D849" s="586"/>
      <c r="E849" s="164"/>
      <c r="F849" s="110">
        <v>0</v>
      </c>
      <c r="G849" s="110">
        <v>0</v>
      </c>
      <c r="H849" s="110">
        <v>0</v>
      </c>
      <c r="I849" s="110"/>
      <c r="J849" s="110"/>
      <c r="K849" s="298"/>
      <c r="L849" s="298"/>
    </row>
    <row r="850" spans="1:12" ht="25.5" customHeight="1">
      <c r="A850" s="182"/>
      <c r="B850" s="587"/>
      <c r="C850" s="340"/>
      <c r="D850" s="588"/>
      <c r="E850" s="164"/>
      <c r="F850" s="110">
        <v>7000</v>
      </c>
      <c r="G850" s="110">
        <v>1500</v>
      </c>
      <c r="H850" s="110">
        <v>0</v>
      </c>
      <c r="I850" s="110"/>
      <c r="J850" s="110"/>
      <c r="K850" s="299"/>
      <c r="L850" s="299"/>
    </row>
    <row r="851" spans="1:12" ht="25.5" customHeight="1">
      <c r="A851" s="176" t="s">
        <v>264</v>
      </c>
      <c r="B851" s="318" t="s">
        <v>209</v>
      </c>
      <c r="C851" s="319"/>
      <c r="D851" s="320"/>
      <c r="E851" s="164"/>
      <c r="F851" s="110">
        <v>24200</v>
      </c>
      <c r="G851" s="110">
        <v>0</v>
      </c>
      <c r="H851" s="110">
        <v>0</v>
      </c>
      <c r="I851" s="110"/>
      <c r="J851" s="110"/>
      <c r="K851" s="297"/>
      <c r="L851" s="297"/>
    </row>
    <row r="852" spans="1:12" ht="25.5" customHeight="1">
      <c r="A852" s="180"/>
      <c r="B852" s="321"/>
      <c r="C852" s="322"/>
      <c r="D852" s="323"/>
      <c r="E852" s="164"/>
      <c r="F852" s="110">
        <v>0</v>
      </c>
      <c r="G852" s="110">
        <v>0</v>
      </c>
      <c r="H852" s="110">
        <v>0</v>
      </c>
      <c r="I852" s="110"/>
      <c r="J852" s="110"/>
      <c r="K852" s="298"/>
      <c r="L852" s="298"/>
    </row>
    <row r="853" spans="1:12" ht="25.5" customHeight="1">
      <c r="A853" s="182"/>
      <c r="B853" s="324"/>
      <c r="C853" s="325"/>
      <c r="D853" s="326"/>
      <c r="E853" s="164"/>
      <c r="F853" s="110">
        <v>2000</v>
      </c>
      <c r="G853" s="110">
        <v>0</v>
      </c>
      <c r="H853" s="110">
        <v>0</v>
      </c>
      <c r="I853" s="110"/>
      <c r="J853" s="110"/>
      <c r="K853" s="299"/>
      <c r="L853" s="299"/>
    </row>
    <row r="854" spans="1:12" ht="25.5" customHeight="1">
      <c r="A854" s="176" t="s">
        <v>194</v>
      </c>
      <c r="B854" s="318" t="s">
        <v>210</v>
      </c>
      <c r="C854" s="319"/>
      <c r="D854" s="320"/>
      <c r="E854" s="164"/>
      <c r="F854" s="110">
        <v>43900</v>
      </c>
      <c r="G854" s="110">
        <v>0</v>
      </c>
      <c r="H854" s="110">
        <v>0</v>
      </c>
      <c r="I854" s="110"/>
      <c r="J854" s="110"/>
      <c r="K854" s="297"/>
      <c r="L854" s="297"/>
    </row>
    <row r="855" spans="1:12" ht="25.5" customHeight="1">
      <c r="A855" s="180"/>
      <c r="B855" s="321"/>
      <c r="C855" s="322"/>
      <c r="D855" s="323"/>
      <c r="E855" s="164"/>
      <c r="F855" s="110">
        <v>0</v>
      </c>
      <c r="G855" s="110">
        <v>0</v>
      </c>
      <c r="H855" s="110">
        <v>0</v>
      </c>
      <c r="I855" s="110"/>
      <c r="J855" s="110"/>
      <c r="K855" s="298"/>
      <c r="L855" s="298"/>
    </row>
    <row r="856" spans="1:12" ht="25.5" customHeight="1">
      <c r="A856" s="182"/>
      <c r="B856" s="324"/>
      <c r="C856" s="325"/>
      <c r="D856" s="326"/>
      <c r="E856" s="165"/>
      <c r="F856" s="110">
        <v>6000</v>
      </c>
      <c r="G856" s="110">
        <v>1000</v>
      </c>
      <c r="H856" s="110">
        <v>0</v>
      </c>
      <c r="I856" s="110"/>
      <c r="J856" s="110"/>
      <c r="K856" s="299"/>
      <c r="L856" s="299"/>
    </row>
    <row r="857" spans="1:12" ht="25.5" customHeight="1">
      <c r="A857" s="578" t="s">
        <v>211</v>
      </c>
      <c r="B857" s="581" t="s">
        <v>212</v>
      </c>
      <c r="C857" s="581"/>
      <c r="D857" s="581"/>
      <c r="E857" s="220" t="s">
        <v>154</v>
      </c>
      <c r="F857" s="111">
        <v>247600</v>
      </c>
      <c r="G857" s="111">
        <v>0</v>
      </c>
      <c r="H857" s="111">
        <v>0</v>
      </c>
      <c r="I857" s="306" t="s">
        <v>37</v>
      </c>
      <c r="J857" s="307"/>
      <c r="K857" s="307"/>
      <c r="L857" s="308"/>
    </row>
    <row r="858" spans="1:12" ht="25.5" customHeight="1">
      <c r="A858" s="579"/>
      <c r="B858" s="581"/>
      <c r="C858" s="581"/>
      <c r="D858" s="581"/>
      <c r="E858" s="294"/>
      <c r="F858" s="111">
        <v>0</v>
      </c>
      <c r="G858" s="111">
        <v>0</v>
      </c>
      <c r="H858" s="111">
        <v>0</v>
      </c>
      <c r="I858" s="309"/>
      <c r="J858" s="310"/>
      <c r="K858" s="310"/>
      <c r="L858" s="311"/>
    </row>
    <row r="859" spans="1:12" ht="25.5" customHeight="1">
      <c r="A859" s="579"/>
      <c r="B859" s="581"/>
      <c r="C859" s="581"/>
      <c r="D859" s="581"/>
      <c r="E859" s="217"/>
      <c r="F859" s="111">
        <v>0</v>
      </c>
      <c r="G859" s="111">
        <v>0</v>
      </c>
      <c r="H859" s="111">
        <v>0</v>
      </c>
      <c r="I859" s="309"/>
      <c r="J859" s="310"/>
      <c r="K859" s="310"/>
      <c r="L859" s="311"/>
    </row>
    <row r="860" spans="1:12" ht="25.5" customHeight="1">
      <c r="A860" s="580"/>
      <c r="B860" s="195" t="s">
        <v>40</v>
      </c>
      <c r="C860" s="196"/>
      <c r="D860" s="197"/>
      <c r="E860" s="128"/>
      <c r="F860" s="111">
        <f>F857+F858+F859</f>
        <v>247600</v>
      </c>
      <c r="G860" s="111">
        <f>G857+G858+G859</f>
        <v>0</v>
      </c>
      <c r="H860" s="111">
        <f>H857+H858+H859</f>
        <v>0</v>
      </c>
      <c r="I860" s="312"/>
      <c r="J860" s="313"/>
      <c r="K860" s="313"/>
      <c r="L860" s="314"/>
    </row>
    <row r="861" spans="1:12" ht="18" customHeight="1">
      <c r="A861" s="176"/>
      <c r="B861" s="379" t="s">
        <v>145</v>
      </c>
      <c r="C861" s="380"/>
      <c r="D861" s="380"/>
      <c r="E861" s="381"/>
      <c r="F861" s="129">
        <v>519700</v>
      </c>
      <c r="G861" s="130">
        <f>G865+G869</f>
        <v>0</v>
      </c>
      <c r="H861" s="130">
        <v>0</v>
      </c>
      <c r="I861" s="22"/>
      <c r="J861" s="22"/>
      <c r="K861" s="22"/>
      <c r="L861" s="57"/>
    </row>
    <row r="862" spans="1:12" ht="18" customHeight="1">
      <c r="A862" s="180"/>
      <c r="B862" s="382"/>
      <c r="C862" s="383"/>
      <c r="D862" s="383"/>
      <c r="E862" s="384"/>
      <c r="F862" s="129">
        <f>F866+F870</f>
        <v>0</v>
      </c>
      <c r="G862" s="130">
        <v>0</v>
      </c>
      <c r="H862" s="130">
        <v>0</v>
      </c>
      <c r="I862" s="22"/>
      <c r="J862" s="22"/>
      <c r="K862" s="22"/>
      <c r="L862" s="57"/>
    </row>
    <row r="863" spans="1:12" ht="18" customHeight="1">
      <c r="A863" s="180"/>
      <c r="B863" s="385"/>
      <c r="C863" s="386"/>
      <c r="D863" s="386"/>
      <c r="E863" s="387"/>
      <c r="F863" s="129">
        <f>F867+F871</f>
        <v>0</v>
      </c>
      <c r="G863" s="130">
        <v>0</v>
      </c>
      <c r="H863" s="130">
        <v>0</v>
      </c>
      <c r="I863" s="22"/>
      <c r="J863" s="22"/>
      <c r="K863" s="22"/>
      <c r="L863" s="57"/>
    </row>
    <row r="864" spans="1:12" ht="18" customHeight="1">
      <c r="A864" s="376"/>
      <c r="B864" s="195" t="s">
        <v>18</v>
      </c>
      <c r="C864" s="196"/>
      <c r="D864" s="196"/>
      <c r="E864" s="388"/>
      <c r="F864" s="129">
        <f>F861</f>
        <v>519700</v>
      </c>
      <c r="G864" s="130">
        <v>0</v>
      </c>
      <c r="H864" s="130">
        <v>0</v>
      </c>
      <c r="I864" s="22"/>
      <c r="J864" s="22"/>
      <c r="K864" s="22"/>
      <c r="L864" s="57"/>
    </row>
    <row r="865" spans="1:12" ht="42.75" customHeight="1">
      <c r="A865" s="131" t="s">
        <v>11</v>
      </c>
      <c r="B865" s="132" t="s">
        <v>146</v>
      </c>
      <c r="C865" s="133"/>
      <c r="D865" s="133"/>
      <c r="E865" s="220" t="s">
        <v>148</v>
      </c>
      <c r="F865" s="134">
        <v>155300</v>
      </c>
      <c r="G865" s="130">
        <v>0</v>
      </c>
      <c r="H865" s="130">
        <v>0</v>
      </c>
      <c r="I865" s="22"/>
      <c r="J865" s="22"/>
      <c r="K865" s="22"/>
      <c r="L865" s="57"/>
    </row>
    <row r="866" spans="1:12" ht="18" customHeight="1">
      <c r="A866" s="135"/>
      <c r="B866" s="136" t="s">
        <v>26</v>
      </c>
      <c r="C866" s="137" t="s">
        <v>26</v>
      </c>
      <c r="D866" s="137" t="s">
        <v>26</v>
      </c>
      <c r="E866" s="294"/>
      <c r="F866" s="134">
        <v>0</v>
      </c>
      <c r="G866" s="130">
        <v>0</v>
      </c>
      <c r="H866" s="130">
        <v>0</v>
      </c>
      <c r="I866" s="22"/>
      <c r="J866" s="22"/>
      <c r="K866" s="22"/>
      <c r="L866" s="57"/>
    </row>
    <row r="867" spans="1:12" ht="18" customHeight="1">
      <c r="A867" s="135"/>
      <c r="B867" s="138" t="s">
        <v>26</v>
      </c>
      <c r="C867" s="139" t="s">
        <v>26</v>
      </c>
      <c r="D867" s="139" t="s">
        <v>26</v>
      </c>
      <c r="E867" s="294"/>
      <c r="F867" s="134">
        <v>0</v>
      </c>
      <c r="G867" s="130">
        <v>0</v>
      </c>
      <c r="H867" s="130">
        <v>0</v>
      </c>
      <c r="I867" s="22"/>
      <c r="J867" s="22"/>
      <c r="K867" s="22"/>
      <c r="L867" s="57"/>
    </row>
    <row r="868" spans="1:12" ht="18" customHeight="1">
      <c r="A868" s="135"/>
      <c r="B868" s="466" t="s">
        <v>40</v>
      </c>
      <c r="C868" s="467"/>
      <c r="D868" s="467"/>
      <c r="E868" s="294"/>
      <c r="F868" s="134">
        <f>F865</f>
        <v>155300</v>
      </c>
      <c r="G868" s="130">
        <v>0</v>
      </c>
      <c r="H868" s="130">
        <v>0</v>
      </c>
      <c r="I868" s="22"/>
      <c r="J868" s="22"/>
      <c r="K868" s="22"/>
      <c r="L868" s="57"/>
    </row>
    <row r="869" spans="1:12" ht="18" customHeight="1">
      <c r="A869" s="389" t="s">
        <v>12</v>
      </c>
      <c r="B869" s="472" t="s">
        <v>147</v>
      </c>
      <c r="C869" s="473"/>
      <c r="D869" s="473"/>
      <c r="E869" s="294"/>
      <c r="F869" s="140">
        <v>85300</v>
      </c>
      <c r="G869" s="130">
        <v>0</v>
      </c>
      <c r="H869" s="141">
        <v>0</v>
      </c>
      <c r="I869" s="22"/>
      <c r="J869" s="22"/>
      <c r="K869" s="22"/>
      <c r="L869" s="57"/>
    </row>
    <row r="870" spans="1:12" ht="18" customHeight="1">
      <c r="A870" s="390" t="s">
        <v>13</v>
      </c>
      <c r="B870" s="474" t="s">
        <v>26</v>
      </c>
      <c r="C870" s="475" t="s">
        <v>26</v>
      </c>
      <c r="D870" s="475" t="s">
        <v>26</v>
      </c>
      <c r="E870" s="294"/>
      <c r="F870" s="140">
        <v>0</v>
      </c>
      <c r="G870" s="130">
        <v>0</v>
      </c>
      <c r="H870" s="141">
        <v>0</v>
      </c>
      <c r="I870" s="22"/>
      <c r="J870" s="22"/>
      <c r="K870" s="22"/>
      <c r="L870" s="57"/>
    </row>
    <row r="871" spans="1:12" ht="18" customHeight="1">
      <c r="A871" s="390" t="s">
        <v>13</v>
      </c>
      <c r="B871" s="476" t="s">
        <v>26</v>
      </c>
      <c r="C871" s="477" t="s">
        <v>26</v>
      </c>
      <c r="D871" s="477" t="s">
        <v>26</v>
      </c>
      <c r="E871" s="294"/>
      <c r="F871" s="140">
        <v>0</v>
      </c>
      <c r="G871" s="130">
        <v>0</v>
      </c>
      <c r="H871" s="141">
        <v>0</v>
      </c>
      <c r="I871" s="22"/>
      <c r="J871" s="22"/>
      <c r="K871" s="22"/>
      <c r="L871" s="57"/>
    </row>
    <row r="872" spans="1:12" ht="18" customHeight="1">
      <c r="A872" s="142" t="s">
        <v>26</v>
      </c>
      <c r="B872" s="377" t="s">
        <v>40</v>
      </c>
      <c r="C872" s="378"/>
      <c r="D872" s="378"/>
      <c r="E872" s="217"/>
      <c r="F872" s="140">
        <f>F869</f>
        <v>85300</v>
      </c>
      <c r="G872" s="130">
        <v>0</v>
      </c>
      <c r="H872" s="141">
        <v>0</v>
      </c>
      <c r="I872" s="22"/>
      <c r="J872" s="22"/>
      <c r="K872" s="22"/>
      <c r="L872" s="57"/>
    </row>
    <row r="873" spans="1:12" ht="18" customHeight="1">
      <c r="A873" s="46"/>
      <c r="B873" s="58"/>
      <c r="C873" s="59"/>
      <c r="D873" s="59"/>
      <c r="E873" s="60"/>
      <c r="F873" s="42"/>
      <c r="G873" s="42"/>
      <c r="H873" s="42"/>
      <c r="I873" s="53"/>
      <c r="J873" s="61"/>
      <c r="K873" s="61"/>
      <c r="L873" s="57"/>
    </row>
    <row r="874" spans="1:12" ht="18" customHeight="1">
      <c r="A874" s="176"/>
      <c r="B874" s="379" t="s">
        <v>42</v>
      </c>
      <c r="C874" s="380"/>
      <c r="D874" s="380"/>
      <c r="E874" s="458"/>
      <c r="F874" s="143">
        <v>1431700</v>
      </c>
      <c r="G874" s="143">
        <v>112844.77</v>
      </c>
      <c r="H874" s="143">
        <f>H878+H881+H884+H887+H890+H893+H896+H899+H902+H905+H908+H911+H914</f>
        <v>112778.10312</v>
      </c>
      <c r="I874" s="489"/>
      <c r="J874" s="490"/>
      <c r="K874" s="490"/>
      <c r="L874" s="491"/>
    </row>
    <row r="875" spans="1:12" ht="12.75">
      <c r="A875" s="180"/>
      <c r="B875" s="382"/>
      <c r="C875" s="383"/>
      <c r="D875" s="383"/>
      <c r="E875" s="459"/>
      <c r="F875" s="143">
        <v>0</v>
      </c>
      <c r="G875" s="143">
        <f>G879</f>
        <v>0</v>
      </c>
      <c r="H875" s="143">
        <f>H879</f>
        <v>0</v>
      </c>
      <c r="I875" s="492"/>
      <c r="J875" s="493"/>
      <c r="K875" s="493"/>
      <c r="L875" s="494"/>
    </row>
    <row r="876" spans="1:12" ht="12.75">
      <c r="A876" s="180"/>
      <c r="B876" s="385"/>
      <c r="C876" s="386"/>
      <c r="D876" s="386"/>
      <c r="E876" s="460"/>
      <c r="F876" s="143">
        <v>0</v>
      </c>
      <c r="G876" s="143"/>
      <c r="H876" s="143">
        <f>H880</f>
        <v>0</v>
      </c>
      <c r="I876" s="492"/>
      <c r="J876" s="493"/>
      <c r="K876" s="493"/>
      <c r="L876" s="494"/>
    </row>
    <row r="877" spans="1:12" ht="12.75">
      <c r="A877" s="182"/>
      <c r="B877" s="195" t="s">
        <v>18</v>
      </c>
      <c r="C877" s="196"/>
      <c r="D877" s="196"/>
      <c r="E877" s="197"/>
      <c r="F877" s="143">
        <f>SUM(F874:F876)</f>
        <v>1431700</v>
      </c>
      <c r="G877" s="143">
        <f>SUM(G874:G876)</f>
        <v>112844.77</v>
      </c>
      <c r="H877" s="143">
        <f>H874</f>
        <v>112778.10312</v>
      </c>
      <c r="I877" s="495"/>
      <c r="J877" s="496"/>
      <c r="K877" s="496"/>
      <c r="L877" s="497"/>
    </row>
    <row r="878" spans="1:12" ht="30.75" customHeight="1">
      <c r="A878" s="170" t="s">
        <v>27</v>
      </c>
      <c r="B878" s="173" t="s">
        <v>94</v>
      </c>
      <c r="C878" s="176" t="s">
        <v>51</v>
      </c>
      <c r="D878" s="179">
        <v>41921</v>
      </c>
      <c r="E878" s="176">
        <v>103</v>
      </c>
      <c r="F878" s="42">
        <v>47000</v>
      </c>
      <c r="G878" s="42">
        <v>14000</v>
      </c>
      <c r="H878" s="42">
        <v>14000</v>
      </c>
      <c r="I878" s="181"/>
      <c r="J878" s="181"/>
      <c r="K878" s="181"/>
      <c r="L878" s="166" t="s">
        <v>343</v>
      </c>
    </row>
    <row r="879" spans="1:12" ht="35.25" customHeight="1">
      <c r="A879" s="171"/>
      <c r="B879" s="174"/>
      <c r="C879" s="177"/>
      <c r="D879" s="177"/>
      <c r="E879" s="180"/>
      <c r="F879" s="42">
        <v>0</v>
      </c>
      <c r="G879" s="42">
        <v>0</v>
      </c>
      <c r="H879" s="42">
        <v>0</v>
      </c>
      <c r="I879" s="181"/>
      <c r="J879" s="181"/>
      <c r="K879" s="181"/>
      <c r="L879" s="166"/>
    </row>
    <row r="880" spans="1:12" ht="33" customHeight="1">
      <c r="A880" s="172"/>
      <c r="B880" s="175"/>
      <c r="C880" s="178"/>
      <c r="D880" s="178"/>
      <c r="E880" s="182"/>
      <c r="F880" s="42">
        <v>0</v>
      </c>
      <c r="G880" s="42">
        <v>0</v>
      </c>
      <c r="H880" s="42">
        <v>0</v>
      </c>
      <c r="I880" s="181"/>
      <c r="J880" s="181"/>
      <c r="K880" s="181"/>
      <c r="L880" s="166"/>
    </row>
    <row r="881" spans="1:12" ht="33" customHeight="1">
      <c r="A881" s="170" t="s">
        <v>218</v>
      </c>
      <c r="B881" s="173" t="s">
        <v>219</v>
      </c>
      <c r="C881" s="176" t="s">
        <v>199</v>
      </c>
      <c r="D881" s="179">
        <v>42514</v>
      </c>
      <c r="E881" s="176">
        <v>103</v>
      </c>
      <c r="F881" s="42">
        <v>5300</v>
      </c>
      <c r="G881" s="42">
        <v>5300</v>
      </c>
      <c r="H881" s="42">
        <v>5300</v>
      </c>
      <c r="I881" s="181"/>
      <c r="J881" s="181"/>
      <c r="K881" s="181"/>
      <c r="L881" s="166" t="s">
        <v>344</v>
      </c>
    </row>
    <row r="882" spans="1:12" ht="33" customHeight="1">
      <c r="A882" s="171"/>
      <c r="B882" s="174"/>
      <c r="C882" s="177"/>
      <c r="D882" s="177"/>
      <c r="E882" s="180"/>
      <c r="F882" s="42">
        <v>0</v>
      </c>
      <c r="G882" s="42">
        <v>0</v>
      </c>
      <c r="H882" s="42">
        <v>0</v>
      </c>
      <c r="I882" s="181"/>
      <c r="J882" s="181"/>
      <c r="K882" s="181"/>
      <c r="L882" s="166"/>
    </row>
    <row r="883" spans="1:12" ht="33" customHeight="1">
      <c r="A883" s="172"/>
      <c r="B883" s="175"/>
      <c r="C883" s="178"/>
      <c r="D883" s="178"/>
      <c r="E883" s="182"/>
      <c r="F883" s="42">
        <v>0</v>
      </c>
      <c r="G883" s="42">
        <v>0</v>
      </c>
      <c r="H883" s="42">
        <v>0</v>
      </c>
      <c r="I883" s="181"/>
      <c r="J883" s="181"/>
      <c r="K883" s="181"/>
      <c r="L883" s="166"/>
    </row>
    <row r="884" spans="1:12" ht="33" customHeight="1">
      <c r="A884" s="170" t="s">
        <v>220</v>
      </c>
      <c r="B884" s="173" t="s">
        <v>221</v>
      </c>
      <c r="C884" s="176" t="s">
        <v>199</v>
      </c>
      <c r="D884" s="179">
        <v>42537</v>
      </c>
      <c r="E884" s="176">
        <v>103</v>
      </c>
      <c r="F884" s="42">
        <v>16700</v>
      </c>
      <c r="G884" s="42">
        <v>16700</v>
      </c>
      <c r="H884" s="42">
        <v>16700</v>
      </c>
      <c r="I884" s="181"/>
      <c r="J884" s="181"/>
      <c r="K884" s="181"/>
      <c r="L884" s="166" t="s">
        <v>345</v>
      </c>
    </row>
    <row r="885" spans="1:12" ht="33" customHeight="1">
      <c r="A885" s="171"/>
      <c r="B885" s="174"/>
      <c r="C885" s="177"/>
      <c r="D885" s="177"/>
      <c r="E885" s="180"/>
      <c r="F885" s="42">
        <v>0</v>
      </c>
      <c r="G885" s="42">
        <v>0</v>
      </c>
      <c r="H885" s="42">
        <v>0</v>
      </c>
      <c r="I885" s="181"/>
      <c r="J885" s="181"/>
      <c r="K885" s="181"/>
      <c r="L885" s="166"/>
    </row>
    <row r="886" spans="1:12" ht="33" customHeight="1">
      <c r="A886" s="172"/>
      <c r="B886" s="175"/>
      <c r="C886" s="178"/>
      <c r="D886" s="178"/>
      <c r="E886" s="182"/>
      <c r="F886" s="42">
        <v>0</v>
      </c>
      <c r="G886" s="42">
        <v>0</v>
      </c>
      <c r="H886" s="42">
        <v>0</v>
      </c>
      <c r="I886" s="181"/>
      <c r="J886" s="181"/>
      <c r="K886" s="181"/>
      <c r="L886" s="166"/>
    </row>
    <row r="887" spans="1:12" ht="33" customHeight="1">
      <c r="A887" s="170" t="s">
        <v>222</v>
      </c>
      <c r="B887" s="173" t="s">
        <v>346</v>
      </c>
      <c r="C887" s="176" t="s">
        <v>199</v>
      </c>
      <c r="D887" s="179">
        <v>42514</v>
      </c>
      <c r="E887" s="176">
        <v>103</v>
      </c>
      <c r="F887" s="42">
        <v>8000</v>
      </c>
      <c r="G887" s="42">
        <v>8000</v>
      </c>
      <c r="H887" s="42">
        <v>8000</v>
      </c>
      <c r="I887" s="181"/>
      <c r="J887" s="181"/>
      <c r="K887" s="181"/>
      <c r="L887" s="166" t="s">
        <v>347</v>
      </c>
    </row>
    <row r="888" spans="1:12" ht="33" customHeight="1">
      <c r="A888" s="171"/>
      <c r="B888" s="174"/>
      <c r="C888" s="177"/>
      <c r="D888" s="177"/>
      <c r="E888" s="180"/>
      <c r="F888" s="42">
        <v>0</v>
      </c>
      <c r="G888" s="42">
        <v>0</v>
      </c>
      <c r="H888" s="42">
        <v>0</v>
      </c>
      <c r="I888" s="181"/>
      <c r="J888" s="181"/>
      <c r="K888" s="181"/>
      <c r="L888" s="166"/>
    </row>
    <row r="889" spans="1:12" ht="33" customHeight="1">
      <c r="A889" s="172"/>
      <c r="B889" s="175"/>
      <c r="C889" s="178"/>
      <c r="D889" s="178"/>
      <c r="E889" s="182"/>
      <c r="F889" s="42">
        <v>0</v>
      </c>
      <c r="G889" s="42">
        <v>0</v>
      </c>
      <c r="H889" s="42">
        <v>0</v>
      </c>
      <c r="I889" s="181"/>
      <c r="J889" s="181"/>
      <c r="K889" s="181"/>
      <c r="L889" s="166"/>
    </row>
    <row r="890" spans="1:12" ht="33" customHeight="1">
      <c r="A890" s="170" t="s">
        <v>287</v>
      </c>
      <c r="B890" s="173" t="s">
        <v>288</v>
      </c>
      <c r="C890" s="176" t="s">
        <v>199</v>
      </c>
      <c r="D890" s="179">
        <v>42562</v>
      </c>
      <c r="E890" s="176" t="s">
        <v>289</v>
      </c>
      <c r="F890" s="42">
        <v>8105.17</v>
      </c>
      <c r="G890" s="42">
        <v>8105.17</v>
      </c>
      <c r="H890" s="42">
        <v>8105.17</v>
      </c>
      <c r="I890" s="181"/>
      <c r="J890" s="181"/>
      <c r="K890" s="181"/>
      <c r="L890" s="166" t="s">
        <v>348</v>
      </c>
    </row>
    <row r="891" spans="1:12" ht="33" customHeight="1">
      <c r="A891" s="171"/>
      <c r="B891" s="174"/>
      <c r="C891" s="177"/>
      <c r="D891" s="177"/>
      <c r="E891" s="180"/>
      <c r="F891" s="42">
        <v>0</v>
      </c>
      <c r="G891" s="42">
        <v>0</v>
      </c>
      <c r="H891" s="42">
        <v>0</v>
      </c>
      <c r="I891" s="181"/>
      <c r="J891" s="181"/>
      <c r="K891" s="181"/>
      <c r="L891" s="166"/>
    </row>
    <row r="892" spans="1:12" ht="33" customHeight="1">
      <c r="A892" s="172"/>
      <c r="B892" s="175"/>
      <c r="C892" s="178"/>
      <c r="D892" s="178"/>
      <c r="E892" s="182"/>
      <c r="F892" s="42">
        <v>0</v>
      </c>
      <c r="G892" s="42">
        <v>0</v>
      </c>
      <c r="H892" s="42">
        <v>0</v>
      </c>
      <c r="I892" s="181"/>
      <c r="J892" s="181"/>
      <c r="K892" s="181"/>
      <c r="L892" s="166"/>
    </row>
    <row r="893" spans="1:12" ht="33" customHeight="1">
      <c r="A893" s="170" t="s">
        <v>290</v>
      </c>
      <c r="B893" s="173" t="s">
        <v>291</v>
      </c>
      <c r="C893" s="176" t="s">
        <v>199</v>
      </c>
      <c r="D893" s="179">
        <v>42599</v>
      </c>
      <c r="E893" s="176" t="s">
        <v>289</v>
      </c>
      <c r="F893" s="42">
        <v>15300</v>
      </c>
      <c r="G893" s="42">
        <v>15300</v>
      </c>
      <c r="H893" s="42">
        <v>15300</v>
      </c>
      <c r="I893" s="181"/>
      <c r="J893" s="181"/>
      <c r="K893" s="181"/>
      <c r="L893" s="166" t="s">
        <v>349</v>
      </c>
    </row>
    <row r="894" spans="1:12" ht="33" customHeight="1">
      <c r="A894" s="171"/>
      <c r="B894" s="174"/>
      <c r="C894" s="177"/>
      <c r="D894" s="177"/>
      <c r="E894" s="180"/>
      <c r="F894" s="42">
        <v>0</v>
      </c>
      <c r="G894" s="42">
        <v>0</v>
      </c>
      <c r="H894" s="42">
        <v>0</v>
      </c>
      <c r="I894" s="181"/>
      <c r="J894" s="181"/>
      <c r="K894" s="181"/>
      <c r="L894" s="166"/>
    </row>
    <row r="895" spans="1:12" ht="33" customHeight="1">
      <c r="A895" s="172"/>
      <c r="B895" s="175"/>
      <c r="C895" s="178"/>
      <c r="D895" s="178"/>
      <c r="E895" s="182"/>
      <c r="F895" s="42">
        <v>0</v>
      </c>
      <c r="G895" s="42">
        <v>0</v>
      </c>
      <c r="H895" s="42">
        <v>0</v>
      </c>
      <c r="I895" s="181"/>
      <c r="J895" s="181"/>
      <c r="K895" s="181"/>
      <c r="L895" s="166"/>
    </row>
    <row r="896" spans="1:12" ht="33" customHeight="1">
      <c r="A896" s="170" t="s">
        <v>292</v>
      </c>
      <c r="B896" s="173" t="s">
        <v>293</v>
      </c>
      <c r="C896" s="176" t="s">
        <v>199</v>
      </c>
      <c r="D896" s="179">
        <v>42599</v>
      </c>
      <c r="E896" s="176" t="s">
        <v>289</v>
      </c>
      <c r="F896" s="42">
        <v>11700</v>
      </c>
      <c r="G896" s="42">
        <v>11700</v>
      </c>
      <c r="H896" s="42">
        <v>11700</v>
      </c>
      <c r="I896" s="181"/>
      <c r="J896" s="181"/>
      <c r="K896" s="181"/>
      <c r="L896" s="166" t="s">
        <v>350</v>
      </c>
    </row>
    <row r="897" spans="1:12" ht="33" customHeight="1">
      <c r="A897" s="171"/>
      <c r="B897" s="174"/>
      <c r="C897" s="177"/>
      <c r="D897" s="177"/>
      <c r="E897" s="180"/>
      <c r="F897" s="42">
        <v>0</v>
      </c>
      <c r="G897" s="42">
        <v>0</v>
      </c>
      <c r="H897" s="42">
        <v>0</v>
      </c>
      <c r="I897" s="181"/>
      <c r="J897" s="181"/>
      <c r="K897" s="181"/>
      <c r="L897" s="166"/>
    </row>
    <row r="898" spans="1:12" ht="33" customHeight="1">
      <c r="A898" s="172"/>
      <c r="B898" s="175"/>
      <c r="C898" s="178"/>
      <c r="D898" s="178"/>
      <c r="E898" s="182"/>
      <c r="F898" s="42">
        <v>0</v>
      </c>
      <c r="G898" s="42">
        <v>0</v>
      </c>
      <c r="H898" s="42">
        <v>0</v>
      </c>
      <c r="I898" s="181"/>
      <c r="J898" s="181"/>
      <c r="K898" s="181"/>
      <c r="L898" s="166"/>
    </row>
    <row r="899" spans="1:12" ht="33" customHeight="1">
      <c r="A899" s="170" t="s">
        <v>294</v>
      </c>
      <c r="B899" s="173" t="s">
        <v>295</v>
      </c>
      <c r="C899" s="176" t="s">
        <v>199</v>
      </c>
      <c r="D899" s="179">
        <v>42604</v>
      </c>
      <c r="E899" s="176" t="s">
        <v>289</v>
      </c>
      <c r="F899" s="42">
        <v>8072.93312</v>
      </c>
      <c r="G899" s="42">
        <v>8072.93312</v>
      </c>
      <c r="H899" s="42">
        <v>8072.93312</v>
      </c>
      <c r="I899" s="181"/>
      <c r="J899" s="181"/>
      <c r="K899" s="181"/>
      <c r="L899" s="166" t="s">
        <v>351</v>
      </c>
    </row>
    <row r="900" spans="1:12" ht="33" customHeight="1">
      <c r="A900" s="171"/>
      <c r="B900" s="174"/>
      <c r="C900" s="177"/>
      <c r="D900" s="177"/>
      <c r="E900" s="180"/>
      <c r="F900" s="42">
        <v>0</v>
      </c>
      <c r="G900" s="42">
        <v>0</v>
      </c>
      <c r="H900" s="42">
        <v>0</v>
      </c>
      <c r="I900" s="181"/>
      <c r="J900" s="181"/>
      <c r="K900" s="181"/>
      <c r="L900" s="166"/>
    </row>
    <row r="901" spans="1:12" ht="33" customHeight="1">
      <c r="A901" s="172"/>
      <c r="B901" s="175"/>
      <c r="C901" s="178"/>
      <c r="D901" s="178"/>
      <c r="E901" s="182"/>
      <c r="F901" s="42">
        <v>0</v>
      </c>
      <c r="G901" s="42">
        <v>0</v>
      </c>
      <c r="H901" s="42">
        <v>0</v>
      </c>
      <c r="I901" s="181"/>
      <c r="J901" s="181"/>
      <c r="K901" s="181"/>
      <c r="L901" s="166"/>
    </row>
    <row r="902" spans="1:12" ht="33" customHeight="1">
      <c r="A902" s="170" t="s">
        <v>296</v>
      </c>
      <c r="B902" s="173" t="s">
        <v>297</v>
      </c>
      <c r="C902" s="176" t="s">
        <v>199</v>
      </c>
      <c r="D902" s="179">
        <v>42606</v>
      </c>
      <c r="E902" s="176" t="s">
        <v>289</v>
      </c>
      <c r="F902" s="42">
        <v>7900</v>
      </c>
      <c r="G902" s="42">
        <v>7900</v>
      </c>
      <c r="H902" s="42">
        <v>7900</v>
      </c>
      <c r="I902" s="181"/>
      <c r="J902" s="181"/>
      <c r="K902" s="181"/>
      <c r="L902" s="166" t="s">
        <v>352</v>
      </c>
    </row>
    <row r="903" spans="1:12" ht="33" customHeight="1">
      <c r="A903" s="171"/>
      <c r="B903" s="174"/>
      <c r="C903" s="177"/>
      <c r="D903" s="177"/>
      <c r="E903" s="180"/>
      <c r="F903" s="42">
        <v>0</v>
      </c>
      <c r="G903" s="42">
        <v>0</v>
      </c>
      <c r="H903" s="42">
        <v>0</v>
      </c>
      <c r="I903" s="181"/>
      <c r="J903" s="181"/>
      <c r="K903" s="181"/>
      <c r="L903" s="166"/>
    </row>
    <row r="904" spans="1:12" ht="33" customHeight="1">
      <c r="A904" s="172"/>
      <c r="B904" s="175"/>
      <c r="C904" s="178"/>
      <c r="D904" s="178"/>
      <c r="E904" s="182"/>
      <c r="F904" s="42">
        <v>0</v>
      </c>
      <c r="G904" s="42">
        <v>0</v>
      </c>
      <c r="H904" s="42">
        <v>0</v>
      </c>
      <c r="I904" s="181"/>
      <c r="J904" s="181"/>
      <c r="K904" s="181"/>
      <c r="L904" s="166"/>
    </row>
    <row r="905" spans="1:12" ht="33" customHeight="1">
      <c r="A905" s="170" t="s">
        <v>298</v>
      </c>
      <c r="B905" s="173" t="s">
        <v>299</v>
      </c>
      <c r="C905" s="176" t="s">
        <v>199</v>
      </c>
      <c r="D905" s="179">
        <v>42604</v>
      </c>
      <c r="E905" s="176" t="s">
        <v>289</v>
      </c>
      <c r="F905" s="42">
        <v>5400</v>
      </c>
      <c r="G905" s="42">
        <v>5400</v>
      </c>
      <c r="H905" s="42">
        <v>5400</v>
      </c>
      <c r="I905" s="181"/>
      <c r="J905" s="181"/>
      <c r="K905" s="181"/>
      <c r="L905" s="166" t="s">
        <v>353</v>
      </c>
    </row>
    <row r="906" spans="1:12" ht="33" customHeight="1">
      <c r="A906" s="171"/>
      <c r="B906" s="174"/>
      <c r="C906" s="177"/>
      <c r="D906" s="177"/>
      <c r="E906" s="180"/>
      <c r="F906" s="42">
        <v>0</v>
      </c>
      <c r="G906" s="42">
        <v>0</v>
      </c>
      <c r="H906" s="42">
        <v>0</v>
      </c>
      <c r="I906" s="181"/>
      <c r="J906" s="181"/>
      <c r="K906" s="181"/>
      <c r="L906" s="166"/>
    </row>
    <row r="907" spans="1:12" ht="33" customHeight="1">
      <c r="A907" s="172"/>
      <c r="B907" s="175"/>
      <c r="C907" s="178"/>
      <c r="D907" s="178"/>
      <c r="E907" s="182"/>
      <c r="F907" s="42">
        <v>0</v>
      </c>
      <c r="G907" s="42">
        <v>0</v>
      </c>
      <c r="H907" s="42">
        <v>0</v>
      </c>
      <c r="I907" s="181"/>
      <c r="J907" s="181"/>
      <c r="K907" s="181"/>
      <c r="L907" s="166"/>
    </row>
    <row r="908" spans="1:12" ht="33" customHeight="1">
      <c r="A908" s="170" t="s">
        <v>300</v>
      </c>
      <c r="B908" s="173" t="s">
        <v>301</v>
      </c>
      <c r="C908" s="176" t="s">
        <v>199</v>
      </c>
      <c r="D908" s="179">
        <v>42612</v>
      </c>
      <c r="E908" s="176" t="s">
        <v>289</v>
      </c>
      <c r="F908" s="42">
        <v>4500</v>
      </c>
      <c r="G908" s="42">
        <v>4500</v>
      </c>
      <c r="H908" s="42">
        <v>4500</v>
      </c>
      <c r="I908" s="181"/>
      <c r="J908" s="181"/>
      <c r="K908" s="181"/>
      <c r="L908" s="166" t="s">
        <v>354</v>
      </c>
    </row>
    <row r="909" spans="1:12" ht="33" customHeight="1">
      <c r="A909" s="171"/>
      <c r="B909" s="174"/>
      <c r="C909" s="177"/>
      <c r="D909" s="177"/>
      <c r="E909" s="180"/>
      <c r="F909" s="42">
        <v>0</v>
      </c>
      <c r="G909" s="42">
        <v>0</v>
      </c>
      <c r="H909" s="42">
        <v>0</v>
      </c>
      <c r="I909" s="181"/>
      <c r="J909" s="181"/>
      <c r="K909" s="181"/>
      <c r="L909" s="166"/>
    </row>
    <row r="910" spans="1:12" ht="33" customHeight="1">
      <c r="A910" s="172"/>
      <c r="B910" s="175"/>
      <c r="C910" s="178"/>
      <c r="D910" s="178"/>
      <c r="E910" s="180"/>
      <c r="F910" s="42">
        <v>0</v>
      </c>
      <c r="G910" s="42">
        <v>0</v>
      </c>
      <c r="H910" s="42">
        <v>0</v>
      </c>
      <c r="I910" s="181"/>
      <c r="J910" s="181"/>
      <c r="K910" s="181"/>
      <c r="L910" s="166"/>
    </row>
    <row r="911" spans="1:12" ht="33" customHeight="1">
      <c r="A911" s="170" t="s">
        <v>355</v>
      </c>
      <c r="B911" s="173" t="s">
        <v>356</v>
      </c>
      <c r="C911" s="176" t="s">
        <v>199</v>
      </c>
      <c r="D911" s="179">
        <v>42620</v>
      </c>
      <c r="E911" s="176" t="s">
        <v>289</v>
      </c>
      <c r="F911" s="42">
        <v>5000</v>
      </c>
      <c r="G911" s="42">
        <v>5000</v>
      </c>
      <c r="H911" s="42">
        <v>5000</v>
      </c>
      <c r="I911" s="181"/>
      <c r="J911" s="181"/>
      <c r="K911" s="181"/>
      <c r="L911" s="166" t="s">
        <v>357</v>
      </c>
    </row>
    <row r="912" spans="1:12" ht="33" customHeight="1">
      <c r="A912" s="171"/>
      <c r="B912" s="174"/>
      <c r="C912" s="177"/>
      <c r="D912" s="177"/>
      <c r="E912" s="180"/>
      <c r="F912" s="42">
        <v>0</v>
      </c>
      <c r="G912" s="42">
        <v>0</v>
      </c>
      <c r="H912" s="42">
        <v>0</v>
      </c>
      <c r="I912" s="181"/>
      <c r="J912" s="181"/>
      <c r="K912" s="181"/>
      <c r="L912" s="166"/>
    </row>
    <row r="913" spans="1:12" ht="33" customHeight="1">
      <c r="A913" s="172"/>
      <c r="B913" s="175"/>
      <c r="C913" s="178"/>
      <c r="D913" s="178"/>
      <c r="E913" s="180"/>
      <c r="F913" s="42">
        <v>0</v>
      </c>
      <c r="G913" s="42">
        <v>0</v>
      </c>
      <c r="H913" s="42">
        <v>0</v>
      </c>
      <c r="I913" s="181"/>
      <c r="J913" s="181"/>
      <c r="K913" s="181"/>
      <c r="L913" s="166"/>
    </row>
    <row r="914" spans="1:12" ht="33" customHeight="1">
      <c r="A914" s="170" t="s">
        <v>358</v>
      </c>
      <c r="B914" s="173" t="s">
        <v>359</v>
      </c>
      <c r="C914" s="176" t="s">
        <v>199</v>
      </c>
      <c r="D914" s="179">
        <v>42671</v>
      </c>
      <c r="E914" s="176" t="s">
        <v>289</v>
      </c>
      <c r="F914" s="42">
        <v>2800</v>
      </c>
      <c r="G914" s="42">
        <v>2800</v>
      </c>
      <c r="H914" s="42">
        <v>2800</v>
      </c>
      <c r="I914" s="181"/>
      <c r="J914" s="181"/>
      <c r="K914" s="181"/>
      <c r="L914" s="166" t="s">
        <v>360</v>
      </c>
    </row>
    <row r="915" spans="1:12" ht="33" customHeight="1">
      <c r="A915" s="171"/>
      <c r="B915" s="174"/>
      <c r="C915" s="177"/>
      <c r="D915" s="177"/>
      <c r="E915" s="180"/>
      <c r="F915" s="42">
        <v>0</v>
      </c>
      <c r="G915" s="42">
        <v>0</v>
      </c>
      <c r="H915" s="42">
        <v>0</v>
      </c>
      <c r="I915" s="181"/>
      <c r="J915" s="181"/>
      <c r="K915" s="181"/>
      <c r="L915" s="166"/>
    </row>
    <row r="916" spans="1:12" ht="33" customHeight="1">
      <c r="A916" s="172"/>
      <c r="B916" s="175"/>
      <c r="C916" s="178"/>
      <c r="D916" s="178"/>
      <c r="E916" s="180"/>
      <c r="F916" s="42">
        <v>0</v>
      </c>
      <c r="G916" s="42">
        <v>0</v>
      </c>
      <c r="H916" s="42">
        <v>0</v>
      </c>
      <c r="I916" s="181"/>
      <c r="J916" s="181"/>
      <c r="K916" s="181"/>
      <c r="L916" s="166"/>
    </row>
    <row r="917" spans="1:12" ht="33" customHeight="1">
      <c r="A917" s="170"/>
      <c r="B917" s="173" t="s">
        <v>96</v>
      </c>
      <c r="C917" s="599"/>
      <c r="D917" s="591"/>
      <c r="E917" s="591"/>
      <c r="F917" s="144"/>
      <c r="G917" s="42">
        <f>G877-G878-G881-G884-G887-G890-G893-G896-G899-G902-G905-G908-G911-G914</f>
        <v>66.66688000000431</v>
      </c>
      <c r="H917" s="144"/>
      <c r="I917" s="70"/>
      <c r="J917" s="70"/>
      <c r="K917" s="70"/>
      <c r="L917" s="454"/>
    </row>
    <row r="918" spans="1:12" ht="33" customHeight="1">
      <c r="A918" s="171"/>
      <c r="B918" s="289"/>
      <c r="C918" s="174"/>
      <c r="D918" s="591"/>
      <c r="E918" s="591"/>
      <c r="F918" s="144"/>
      <c r="G918" s="144"/>
      <c r="H918" s="144"/>
      <c r="I918" s="70"/>
      <c r="J918" s="70"/>
      <c r="K918" s="70"/>
      <c r="L918" s="454"/>
    </row>
    <row r="919" spans="1:12" ht="33" customHeight="1">
      <c r="A919" s="172"/>
      <c r="B919" s="290"/>
      <c r="C919" s="175"/>
      <c r="D919" s="591"/>
      <c r="E919" s="591"/>
      <c r="F919" s="144"/>
      <c r="G919" s="144"/>
      <c r="H919" s="144"/>
      <c r="I919" s="70"/>
      <c r="J919" s="70"/>
      <c r="K919" s="70"/>
      <c r="L919" s="454"/>
    </row>
    <row r="920" spans="1:12" ht="38.25" customHeight="1">
      <c r="A920" s="6" t="s">
        <v>216</v>
      </c>
      <c r="B920" s="478" t="s">
        <v>217</v>
      </c>
      <c r="C920" s="478"/>
      <c r="D920" s="478"/>
      <c r="E920" s="478"/>
      <c r="F920" s="478"/>
      <c r="G920" s="478"/>
      <c r="H920" s="478"/>
      <c r="I920" s="478"/>
      <c r="J920" s="478"/>
      <c r="K920" s="478"/>
      <c r="L920" s="478"/>
    </row>
    <row r="921" spans="1:12" ht="18" customHeight="1">
      <c r="A921" s="15"/>
      <c r="B921" s="446" t="s">
        <v>128</v>
      </c>
      <c r="C921" s="446"/>
      <c r="D921" s="446"/>
      <c r="E921" s="446"/>
      <c r="F921" s="446"/>
      <c r="G921" s="9"/>
      <c r="H921" s="9"/>
      <c r="I921" s="447" t="s">
        <v>118</v>
      </c>
      <c r="J921" s="447"/>
      <c r="K921" s="447"/>
      <c r="L921" s="447"/>
    </row>
    <row r="922" spans="1:12" ht="12.75">
      <c r="A922" s="15"/>
      <c r="B922" s="446"/>
      <c r="C922" s="446"/>
      <c r="D922" s="446"/>
      <c r="E922" s="446"/>
      <c r="F922" s="446"/>
      <c r="G922" s="11"/>
      <c r="H922" s="9"/>
      <c r="I922" s="447"/>
      <c r="J922" s="447"/>
      <c r="K922" s="447"/>
      <c r="L922" s="447"/>
    </row>
  </sheetData>
  <sheetProtection/>
  <mergeCells count="779">
    <mergeCell ref="L738:L740"/>
    <mergeCell ref="I738:I740"/>
    <mergeCell ref="J738:J740"/>
    <mergeCell ref="K738:K740"/>
    <mergeCell ref="K914:K916"/>
    <mergeCell ref="L914:L916"/>
    <mergeCell ref="J911:J913"/>
    <mergeCell ref="K911:K913"/>
    <mergeCell ref="L911:L913"/>
    <mergeCell ref="J914:J916"/>
    <mergeCell ref="A917:A919"/>
    <mergeCell ref="B917:B919"/>
    <mergeCell ref="C917:C919"/>
    <mergeCell ref="D917:D919"/>
    <mergeCell ref="E917:E919"/>
    <mergeCell ref="L917:L919"/>
    <mergeCell ref="A914:A916"/>
    <mergeCell ref="B914:B916"/>
    <mergeCell ref="C914:C916"/>
    <mergeCell ref="D914:D916"/>
    <mergeCell ref="E914:E916"/>
    <mergeCell ref="I914:I916"/>
    <mergeCell ref="A911:A913"/>
    <mergeCell ref="B911:B913"/>
    <mergeCell ref="C911:C913"/>
    <mergeCell ref="D911:D913"/>
    <mergeCell ref="E911:E913"/>
    <mergeCell ref="I911:I913"/>
    <mergeCell ref="I902:I904"/>
    <mergeCell ref="J902:J904"/>
    <mergeCell ref="K902:K904"/>
    <mergeCell ref="I905:I907"/>
    <mergeCell ref="J905:J907"/>
    <mergeCell ref="K905:K907"/>
    <mergeCell ref="I896:I898"/>
    <mergeCell ref="J896:J898"/>
    <mergeCell ref="K896:K898"/>
    <mergeCell ref="I899:I901"/>
    <mergeCell ref="J899:J901"/>
    <mergeCell ref="K899:K901"/>
    <mergeCell ref="K73:K75"/>
    <mergeCell ref="L73:L75"/>
    <mergeCell ref="I890:I892"/>
    <mergeCell ref="J890:J892"/>
    <mergeCell ref="K890:K892"/>
    <mergeCell ref="I893:I895"/>
    <mergeCell ref="J893:J895"/>
    <mergeCell ref="K893:K895"/>
    <mergeCell ref="K732:K734"/>
    <mergeCell ref="L732:L734"/>
    <mergeCell ref="A73:A75"/>
    <mergeCell ref="C73:C75"/>
    <mergeCell ref="D73:D75"/>
    <mergeCell ref="E73:E75"/>
    <mergeCell ref="I73:I75"/>
    <mergeCell ref="J73:J75"/>
    <mergeCell ref="I70:I72"/>
    <mergeCell ref="J70:J72"/>
    <mergeCell ref="K70:K72"/>
    <mergeCell ref="L70:L72"/>
    <mergeCell ref="B70:B72"/>
    <mergeCell ref="I64:I66"/>
    <mergeCell ref="J64:J66"/>
    <mergeCell ref="K64:K66"/>
    <mergeCell ref="L64:L66"/>
    <mergeCell ref="I67:I69"/>
    <mergeCell ref="J67:J69"/>
    <mergeCell ref="K67:K69"/>
    <mergeCell ref="L67:L69"/>
    <mergeCell ref="I58:I60"/>
    <mergeCell ref="J58:J60"/>
    <mergeCell ref="K58:K60"/>
    <mergeCell ref="L58:L60"/>
    <mergeCell ref="I61:I63"/>
    <mergeCell ref="J61:J63"/>
    <mergeCell ref="K61:K63"/>
    <mergeCell ref="L61:L63"/>
    <mergeCell ref="I52:I54"/>
    <mergeCell ref="J52:J54"/>
    <mergeCell ref="K52:K54"/>
    <mergeCell ref="L52:L54"/>
    <mergeCell ref="I55:I57"/>
    <mergeCell ref="J55:J57"/>
    <mergeCell ref="K55:K57"/>
    <mergeCell ref="L55:L57"/>
    <mergeCell ref="I46:I48"/>
    <mergeCell ref="J46:J48"/>
    <mergeCell ref="K46:K48"/>
    <mergeCell ref="L46:L48"/>
    <mergeCell ref="I49:I51"/>
    <mergeCell ref="J49:J51"/>
    <mergeCell ref="K49:K51"/>
    <mergeCell ref="L49:L51"/>
    <mergeCell ref="I35:L38"/>
    <mergeCell ref="I39:I41"/>
    <mergeCell ref="J39:J41"/>
    <mergeCell ref="K39:K41"/>
    <mergeCell ref="L39:L41"/>
    <mergeCell ref="I42:L45"/>
    <mergeCell ref="A67:A69"/>
    <mergeCell ref="B67:B69"/>
    <mergeCell ref="C67:C69"/>
    <mergeCell ref="D67:D69"/>
    <mergeCell ref="E67:E69"/>
    <mergeCell ref="A70:A72"/>
    <mergeCell ref="C70:C72"/>
    <mergeCell ref="D70:D72"/>
    <mergeCell ref="E70:E72"/>
    <mergeCell ref="A61:A63"/>
    <mergeCell ref="B61:B63"/>
    <mergeCell ref="C61:C63"/>
    <mergeCell ref="D61:D63"/>
    <mergeCell ref="E61:E63"/>
    <mergeCell ref="A64:A66"/>
    <mergeCell ref="B64:B66"/>
    <mergeCell ref="C64:C66"/>
    <mergeCell ref="D64:D66"/>
    <mergeCell ref="E64:E66"/>
    <mergeCell ref="A55:A57"/>
    <mergeCell ref="B55:B57"/>
    <mergeCell ref="C55:C57"/>
    <mergeCell ref="D55:D57"/>
    <mergeCell ref="E55:E57"/>
    <mergeCell ref="A58:A60"/>
    <mergeCell ref="B58:B60"/>
    <mergeCell ref="C58:C60"/>
    <mergeCell ref="D58:D60"/>
    <mergeCell ref="E58:E60"/>
    <mergeCell ref="A49:A51"/>
    <mergeCell ref="B49:B51"/>
    <mergeCell ref="C49:C51"/>
    <mergeCell ref="D49:D51"/>
    <mergeCell ref="E49:E51"/>
    <mergeCell ref="A52:A54"/>
    <mergeCell ref="B52:B54"/>
    <mergeCell ref="C52:C54"/>
    <mergeCell ref="D52:D54"/>
    <mergeCell ref="E52:E54"/>
    <mergeCell ref="E39:E41"/>
    <mergeCell ref="A46:A48"/>
    <mergeCell ref="B46:B48"/>
    <mergeCell ref="C46:C48"/>
    <mergeCell ref="D46:D48"/>
    <mergeCell ref="E46:E48"/>
    <mergeCell ref="A42:A45"/>
    <mergeCell ref="B42:E44"/>
    <mergeCell ref="B45:E45"/>
    <mergeCell ref="A831:A834"/>
    <mergeCell ref="B831:D833"/>
    <mergeCell ref="B834:D834"/>
    <mergeCell ref="A35:A38"/>
    <mergeCell ref="B35:E37"/>
    <mergeCell ref="B38:E38"/>
    <mergeCell ref="A39:A41"/>
    <mergeCell ref="B39:B41"/>
    <mergeCell ref="C39:C41"/>
    <mergeCell ref="D39:D41"/>
    <mergeCell ref="E835:E837"/>
    <mergeCell ref="E839:E856"/>
    <mergeCell ref="A851:A853"/>
    <mergeCell ref="B851:D853"/>
    <mergeCell ref="A854:A856"/>
    <mergeCell ref="B854:D856"/>
    <mergeCell ref="A835:A838"/>
    <mergeCell ref="B835:D837"/>
    <mergeCell ref="B838:D838"/>
    <mergeCell ref="A857:A860"/>
    <mergeCell ref="B857:D859"/>
    <mergeCell ref="B860:D860"/>
    <mergeCell ref="A839:A841"/>
    <mergeCell ref="B839:D841"/>
    <mergeCell ref="A842:A844"/>
    <mergeCell ref="B842:D844"/>
    <mergeCell ref="A845:A847"/>
    <mergeCell ref="A848:A850"/>
    <mergeCell ref="B848:D850"/>
    <mergeCell ref="A823:A825"/>
    <mergeCell ref="B823:B825"/>
    <mergeCell ref="C823:C825"/>
    <mergeCell ref="D823:D825"/>
    <mergeCell ref="A827:A830"/>
    <mergeCell ref="B827:B830"/>
    <mergeCell ref="C827:C830"/>
    <mergeCell ref="D827:D830"/>
    <mergeCell ref="A817:A819"/>
    <mergeCell ref="B817:B819"/>
    <mergeCell ref="C817:C819"/>
    <mergeCell ref="D817:D819"/>
    <mergeCell ref="A820:A822"/>
    <mergeCell ref="B820:B822"/>
    <mergeCell ref="C820:C822"/>
    <mergeCell ref="D820:D822"/>
    <mergeCell ref="A811:A813"/>
    <mergeCell ref="B811:B813"/>
    <mergeCell ref="C811:C813"/>
    <mergeCell ref="D811:D813"/>
    <mergeCell ref="A814:A816"/>
    <mergeCell ref="B814:B816"/>
    <mergeCell ref="C814:C816"/>
    <mergeCell ref="D814:D816"/>
    <mergeCell ref="A808:A810"/>
    <mergeCell ref="B808:B810"/>
    <mergeCell ref="C808:C810"/>
    <mergeCell ref="D808:D810"/>
    <mergeCell ref="D805:D807"/>
    <mergeCell ref="A805:A807"/>
    <mergeCell ref="A799:A801"/>
    <mergeCell ref="B799:B801"/>
    <mergeCell ref="C799:C801"/>
    <mergeCell ref="D799:D801"/>
    <mergeCell ref="A802:A804"/>
    <mergeCell ref="B802:B804"/>
    <mergeCell ref="C802:C804"/>
    <mergeCell ref="D802:D804"/>
    <mergeCell ref="A792:A795"/>
    <mergeCell ref="B792:D794"/>
    <mergeCell ref="B795:D795"/>
    <mergeCell ref="A796:A798"/>
    <mergeCell ref="B796:B798"/>
    <mergeCell ref="C796:C798"/>
    <mergeCell ref="D796:D798"/>
    <mergeCell ref="A786:A788"/>
    <mergeCell ref="B786:B788"/>
    <mergeCell ref="C786:C788"/>
    <mergeCell ref="D786:D788"/>
    <mergeCell ref="A789:A791"/>
    <mergeCell ref="B789:B791"/>
    <mergeCell ref="C789:C791"/>
    <mergeCell ref="D789:D791"/>
    <mergeCell ref="C771:C773"/>
    <mergeCell ref="D771:D773"/>
    <mergeCell ref="A774:A776"/>
    <mergeCell ref="B774:B776"/>
    <mergeCell ref="C774:C776"/>
    <mergeCell ref="D774:D776"/>
    <mergeCell ref="A735:A740"/>
    <mergeCell ref="B735:D737"/>
    <mergeCell ref="A732:A734"/>
    <mergeCell ref="B732:B734"/>
    <mergeCell ref="C732:C734"/>
    <mergeCell ref="D732:D734"/>
    <mergeCell ref="B738:B740"/>
    <mergeCell ref="D738:D740"/>
    <mergeCell ref="C738:C740"/>
    <mergeCell ref="A725:A727"/>
    <mergeCell ref="B725:B727"/>
    <mergeCell ref="I732:I734"/>
    <mergeCell ref="J732:J734"/>
    <mergeCell ref="I725:I727"/>
    <mergeCell ref="J725:J727"/>
    <mergeCell ref="C725:C727"/>
    <mergeCell ref="D725:D727"/>
    <mergeCell ref="K718:K720"/>
    <mergeCell ref="L718:L720"/>
    <mergeCell ref="K725:K727"/>
    <mergeCell ref="L725:L727"/>
    <mergeCell ref="A728:A731"/>
    <mergeCell ref="B728:D730"/>
    <mergeCell ref="B731:D731"/>
    <mergeCell ref="A721:A724"/>
    <mergeCell ref="B721:D723"/>
    <mergeCell ref="B724:D724"/>
    <mergeCell ref="I715:I717"/>
    <mergeCell ref="J715:J717"/>
    <mergeCell ref="K715:K717"/>
    <mergeCell ref="L715:L717"/>
    <mergeCell ref="A718:A720"/>
    <mergeCell ref="B718:B720"/>
    <mergeCell ref="C718:C720"/>
    <mergeCell ref="D718:D720"/>
    <mergeCell ref="I718:I720"/>
    <mergeCell ref="J718:J720"/>
    <mergeCell ref="L709:L711"/>
    <mergeCell ref="A712:A714"/>
    <mergeCell ref="B712:B714"/>
    <mergeCell ref="C712:C714"/>
    <mergeCell ref="D712:D714"/>
    <mergeCell ref="I712:I714"/>
    <mergeCell ref="J712:J714"/>
    <mergeCell ref="K712:K714"/>
    <mergeCell ref="L712:L714"/>
    <mergeCell ref="A709:A711"/>
    <mergeCell ref="J703:J705"/>
    <mergeCell ref="K703:K705"/>
    <mergeCell ref="J709:J711"/>
    <mergeCell ref="A706:A708"/>
    <mergeCell ref="B706:B708"/>
    <mergeCell ref="C706:C708"/>
    <mergeCell ref="D706:D708"/>
    <mergeCell ref="I706:I708"/>
    <mergeCell ref="J706:J708"/>
    <mergeCell ref="B703:B705"/>
    <mergeCell ref="B764:D764"/>
    <mergeCell ref="I753:L756"/>
    <mergeCell ref="I757:L764"/>
    <mergeCell ref="B749:D751"/>
    <mergeCell ref="B752:D752"/>
    <mergeCell ref="E753:E755"/>
    <mergeCell ref="E757:E833"/>
    <mergeCell ref="I765:I767"/>
    <mergeCell ref="I768:I770"/>
    <mergeCell ref="J768:J770"/>
    <mergeCell ref="A586:A589"/>
    <mergeCell ref="B745:D747"/>
    <mergeCell ref="I745:I748"/>
    <mergeCell ref="B761:D763"/>
    <mergeCell ref="D703:D705"/>
    <mergeCell ref="I703:I705"/>
    <mergeCell ref="A715:A717"/>
    <mergeCell ref="B715:B717"/>
    <mergeCell ref="B586:D588"/>
    <mergeCell ref="C715:C717"/>
    <mergeCell ref="B699:D699"/>
    <mergeCell ref="B688:D690"/>
    <mergeCell ref="B691:D691"/>
    <mergeCell ref="B695:D695"/>
    <mergeCell ref="B596:D596"/>
    <mergeCell ref="C597:C599"/>
    <mergeCell ref="D597:D599"/>
    <mergeCell ref="B622:B624"/>
    <mergeCell ref="C622:C624"/>
    <mergeCell ref="A688:A691"/>
    <mergeCell ref="B696:D698"/>
    <mergeCell ref="B589:D589"/>
    <mergeCell ref="I878:I880"/>
    <mergeCell ref="I89:I90"/>
    <mergeCell ref="I874:L877"/>
    <mergeCell ref="A111:A114"/>
    <mergeCell ref="B582:D584"/>
    <mergeCell ref="B111:D114"/>
    <mergeCell ref="B748:D748"/>
    <mergeCell ref="J89:J92"/>
    <mergeCell ref="D97:D100"/>
    <mergeCell ref="B80:D80"/>
    <mergeCell ref="B920:L920"/>
    <mergeCell ref="K878:K880"/>
    <mergeCell ref="L878:L880"/>
    <mergeCell ref="C878:C880"/>
    <mergeCell ref="B874:E876"/>
    <mergeCell ref="E745:E747"/>
    <mergeCell ref="E857:E859"/>
    <mergeCell ref="B878:B880"/>
    <mergeCell ref="J878:J880"/>
    <mergeCell ref="D878:D880"/>
    <mergeCell ref="A878:A880"/>
    <mergeCell ref="E878:E880"/>
    <mergeCell ref="B869:D871"/>
    <mergeCell ref="A874:A877"/>
    <mergeCell ref="I700:I702"/>
    <mergeCell ref="A700:A702"/>
    <mergeCell ref="A703:A705"/>
    <mergeCell ref="A745:A748"/>
    <mergeCell ref="B709:B711"/>
    <mergeCell ref="C709:C711"/>
    <mergeCell ref="D709:D711"/>
    <mergeCell ref="B700:B702"/>
    <mergeCell ref="C703:C705"/>
    <mergeCell ref="D715:D717"/>
    <mergeCell ref="I709:I711"/>
    <mergeCell ref="B744:E744"/>
    <mergeCell ref="B741:E743"/>
    <mergeCell ref="B27:E27"/>
    <mergeCell ref="B28:E30"/>
    <mergeCell ref="B31:E31"/>
    <mergeCell ref="B32:B34"/>
    <mergeCell ref="D32:D34"/>
    <mergeCell ref="C700:C702"/>
    <mergeCell ref="D700:D702"/>
    <mergeCell ref="A24:A27"/>
    <mergeCell ref="I24:L27"/>
    <mergeCell ref="K32:K34"/>
    <mergeCell ref="L32:L34"/>
    <mergeCell ref="E32:E34"/>
    <mergeCell ref="A32:A34"/>
    <mergeCell ref="C32:C34"/>
    <mergeCell ref="J32:J34"/>
    <mergeCell ref="I32:I34"/>
    <mergeCell ref="B24:E26"/>
    <mergeCell ref="I77:L80"/>
    <mergeCell ref="A77:A80"/>
    <mergeCell ref="B77:D79"/>
    <mergeCell ref="A89:A92"/>
    <mergeCell ref="C89:C92"/>
    <mergeCell ref="J81:J84"/>
    <mergeCell ref="A81:A84"/>
    <mergeCell ref="B81:B84"/>
    <mergeCell ref="J85:J88"/>
    <mergeCell ref="A2:L2"/>
    <mergeCell ref="A3:L3"/>
    <mergeCell ref="C4:K4"/>
    <mergeCell ref="J5:J9"/>
    <mergeCell ref="A5:A9"/>
    <mergeCell ref="I15:I17"/>
    <mergeCell ref="D5:D9"/>
    <mergeCell ref="B5:B9"/>
    <mergeCell ref="C5:C9"/>
    <mergeCell ref="F5:H5"/>
    <mergeCell ref="B921:F922"/>
    <mergeCell ref="I921:L922"/>
    <mergeCell ref="K15:K17"/>
    <mergeCell ref="E77:E79"/>
    <mergeCell ref="I28:L31"/>
    <mergeCell ref="L15:L17"/>
    <mergeCell ref="J15:J17"/>
    <mergeCell ref="B15:E17"/>
    <mergeCell ref="L81:L84"/>
    <mergeCell ref="A23:L23"/>
    <mergeCell ref="E5:E9"/>
    <mergeCell ref="B18:E18"/>
    <mergeCell ref="L5:L9"/>
    <mergeCell ref="I5:I7"/>
    <mergeCell ref="A15:A17"/>
    <mergeCell ref="K5:K9"/>
    <mergeCell ref="L19:L21"/>
    <mergeCell ref="B22:E22"/>
    <mergeCell ref="B11:E14"/>
    <mergeCell ref="K700:K702"/>
    <mergeCell ref="K745:K748"/>
    <mergeCell ref="L745:L748"/>
    <mergeCell ref="J745:J748"/>
    <mergeCell ref="J700:J702"/>
    <mergeCell ref="L703:L705"/>
    <mergeCell ref="K706:K708"/>
    <mergeCell ref="L706:L708"/>
    <mergeCell ref="L700:L702"/>
    <mergeCell ref="K709:K711"/>
    <mergeCell ref="E81:E84"/>
    <mergeCell ref="B97:B100"/>
    <mergeCell ref="C97:C100"/>
    <mergeCell ref="D89:D92"/>
    <mergeCell ref="E89:E92"/>
    <mergeCell ref="B89:B92"/>
    <mergeCell ref="C81:C84"/>
    <mergeCell ref="D81:D84"/>
    <mergeCell ref="A85:A88"/>
    <mergeCell ref="B85:B88"/>
    <mergeCell ref="C85:C88"/>
    <mergeCell ref="D85:D88"/>
    <mergeCell ref="E85:E88"/>
    <mergeCell ref="A93:A96"/>
    <mergeCell ref="B93:B96"/>
    <mergeCell ref="C93:C95"/>
    <mergeCell ref="D93:D95"/>
    <mergeCell ref="E93:E95"/>
    <mergeCell ref="K89:K92"/>
    <mergeCell ref="I83:I84"/>
    <mergeCell ref="K81:K84"/>
    <mergeCell ref="I81:I82"/>
    <mergeCell ref="K85:K88"/>
    <mergeCell ref="L89:L92"/>
    <mergeCell ref="I91:I92"/>
    <mergeCell ref="I85:I86"/>
    <mergeCell ref="I87:I88"/>
    <mergeCell ref="L85:L88"/>
    <mergeCell ref="A101:A104"/>
    <mergeCell ref="B101:B104"/>
    <mergeCell ref="C101:C104"/>
    <mergeCell ref="D101:D104"/>
    <mergeCell ref="E101:E104"/>
    <mergeCell ref="E97:E100"/>
    <mergeCell ref="A97:A100"/>
    <mergeCell ref="J97:J100"/>
    <mergeCell ref="I101:I102"/>
    <mergeCell ref="K101:K104"/>
    <mergeCell ref="K93:K96"/>
    <mergeCell ref="L93:L96"/>
    <mergeCell ref="I95:I96"/>
    <mergeCell ref="L101:L104"/>
    <mergeCell ref="I103:I104"/>
    <mergeCell ref="I93:I94"/>
    <mergeCell ref="J93:J96"/>
    <mergeCell ref="B106:D109"/>
    <mergeCell ref="B597:B599"/>
    <mergeCell ref="K97:K100"/>
    <mergeCell ref="L97:L100"/>
    <mergeCell ref="I99:I100"/>
    <mergeCell ref="J101:J104"/>
    <mergeCell ref="I97:I98"/>
    <mergeCell ref="L597:L599"/>
    <mergeCell ref="E106:E109"/>
    <mergeCell ref="L590:L592"/>
    <mergeCell ref="A582:A585"/>
    <mergeCell ref="A692:A695"/>
    <mergeCell ref="B692:D694"/>
    <mergeCell ref="A696:A699"/>
    <mergeCell ref="E688:E740"/>
    <mergeCell ref="B585:D585"/>
    <mergeCell ref="A590:A592"/>
    <mergeCell ref="D590:D592"/>
    <mergeCell ref="A593:A596"/>
    <mergeCell ref="B593:D595"/>
    <mergeCell ref="J771:J773"/>
    <mergeCell ref="I792:L795"/>
    <mergeCell ref="K765:K767"/>
    <mergeCell ref="L765:L767"/>
    <mergeCell ref="K768:K770"/>
    <mergeCell ref="L768:L770"/>
    <mergeCell ref="K771:K773"/>
    <mergeCell ref="L771:L773"/>
    <mergeCell ref="J765:J767"/>
    <mergeCell ref="B872:D872"/>
    <mergeCell ref="B861:E863"/>
    <mergeCell ref="B877:E877"/>
    <mergeCell ref="B864:E864"/>
    <mergeCell ref="A869:A871"/>
    <mergeCell ref="I771:I773"/>
    <mergeCell ref="B868:D868"/>
    <mergeCell ref="E865:E872"/>
    <mergeCell ref="A771:A773"/>
    <mergeCell ref="B771:B773"/>
    <mergeCell ref="I783:I785"/>
    <mergeCell ref="J783:J785"/>
    <mergeCell ref="K783:K785"/>
    <mergeCell ref="J805:J807"/>
    <mergeCell ref="K805:K807"/>
    <mergeCell ref="A861:A864"/>
    <mergeCell ref="A783:A785"/>
    <mergeCell ref="B783:B785"/>
    <mergeCell ref="C783:C785"/>
    <mergeCell ref="D783:D785"/>
    <mergeCell ref="L774:L776"/>
    <mergeCell ref="L783:L785"/>
    <mergeCell ref="J786:J788"/>
    <mergeCell ref="K786:K788"/>
    <mergeCell ref="L786:L788"/>
    <mergeCell ref="B805:B807"/>
    <mergeCell ref="C805:C807"/>
    <mergeCell ref="I774:I776"/>
    <mergeCell ref="J774:J776"/>
    <mergeCell ref="K774:K776"/>
    <mergeCell ref="K789:K791"/>
    <mergeCell ref="L789:L791"/>
    <mergeCell ref="I796:I798"/>
    <mergeCell ref="K808:K810"/>
    <mergeCell ref="J796:J798"/>
    <mergeCell ref="K796:K798"/>
    <mergeCell ref="L796:L798"/>
    <mergeCell ref="I799:I801"/>
    <mergeCell ref="J799:J801"/>
    <mergeCell ref="L799:L801"/>
    <mergeCell ref="K799:K801"/>
    <mergeCell ref="B760:D760"/>
    <mergeCell ref="D765:D767"/>
    <mergeCell ref="A768:A770"/>
    <mergeCell ref="B768:B770"/>
    <mergeCell ref="A753:A756"/>
    <mergeCell ref="B753:D755"/>
    <mergeCell ref="B756:D756"/>
    <mergeCell ref="A757:A760"/>
    <mergeCell ref="B757:D759"/>
    <mergeCell ref="I802:I804"/>
    <mergeCell ref="A749:A752"/>
    <mergeCell ref="A761:A764"/>
    <mergeCell ref="A765:A767"/>
    <mergeCell ref="B765:B767"/>
    <mergeCell ref="C765:C767"/>
    <mergeCell ref="I789:I791"/>
    <mergeCell ref="C768:C770"/>
    <mergeCell ref="D768:D770"/>
    <mergeCell ref="I786:I788"/>
    <mergeCell ref="L811:L813"/>
    <mergeCell ref="L820:L822"/>
    <mergeCell ref="L823:L825"/>
    <mergeCell ref="L827:L830"/>
    <mergeCell ref="I831:L834"/>
    <mergeCell ref="J802:J804"/>
    <mergeCell ref="K802:K804"/>
    <mergeCell ref="L802:L804"/>
    <mergeCell ref="I805:I807"/>
    <mergeCell ref="L805:L807"/>
    <mergeCell ref="I835:L838"/>
    <mergeCell ref="L854:L856"/>
    <mergeCell ref="K839:K841"/>
    <mergeCell ref="L839:L841"/>
    <mergeCell ref="K842:K844"/>
    <mergeCell ref="L842:L844"/>
    <mergeCell ref="K845:K847"/>
    <mergeCell ref="L845:L847"/>
    <mergeCell ref="B590:B592"/>
    <mergeCell ref="C590:C592"/>
    <mergeCell ref="K848:K850"/>
    <mergeCell ref="L848:L850"/>
    <mergeCell ref="K851:K853"/>
    <mergeCell ref="L851:L853"/>
    <mergeCell ref="I808:I810"/>
    <mergeCell ref="J808:J810"/>
    <mergeCell ref="L808:L810"/>
    <mergeCell ref="B845:D847"/>
    <mergeCell ref="B19:E21"/>
    <mergeCell ref="I19:I21"/>
    <mergeCell ref="J19:J21"/>
    <mergeCell ref="K19:K21"/>
    <mergeCell ref="B881:B883"/>
    <mergeCell ref="C881:C883"/>
    <mergeCell ref="D881:D883"/>
    <mergeCell ref="E881:E883"/>
    <mergeCell ref="I881:I883"/>
    <mergeCell ref="I857:L860"/>
    <mergeCell ref="L881:L883"/>
    <mergeCell ref="J884:J886"/>
    <mergeCell ref="L887:L889"/>
    <mergeCell ref="A884:A886"/>
    <mergeCell ref="B884:B886"/>
    <mergeCell ref="C884:C886"/>
    <mergeCell ref="D884:D886"/>
    <mergeCell ref="E884:E886"/>
    <mergeCell ref="I884:I886"/>
    <mergeCell ref="A881:A883"/>
    <mergeCell ref="L884:L886"/>
    <mergeCell ref="A887:A889"/>
    <mergeCell ref="B887:B889"/>
    <mergeCell ref="C887:C889"/>
    <mergeCell ref="D887:D889"/>
    <mergeCell ref="E887:E889"/>
    <mergeCell ref="I887:I889"/>
    <mergeCell ref="J887:J889"/>
    <mergeCell ref="K887:K889"/>
    <mergeCell ref="I597:I599"/>
    <mergeCell ref="J597:J599"/>
    <mergeCell ref="K597:K599"/>
    <mergeCell ref="K884:K886"/>
    <mergeCell ref="J881:J883"/>
    <mergeCell ref="K881:K883"/>
    <mergeCell ref="K854:K856"/>
    <mergeCell ref="J789:J791"/>
    <mergeCell ref="I616:I618"/>
    <mergeCell ref="J616:J618"/>
    <mergeCell ref="L600:L602"/>
    <mergeCell ref="A603:A605"/>
    <mergeCell ref="B603:B605"/>
    <mergeCell ref="C603:C605"/>
    <mergeCell ref="D603:D605"/>
    <mergeCell ref="L603:L605"/>
    <mergeCell ref="B600:B602"/>
    <mergeCell ref="C600:C602"/>
    <mergeCell ref="D600:D602"/>
    <mergeCell ref="I600:I602"/>
    <mergeCell ref="A606:A608"/>
    <mergeCell ref="B606:B608"/>
    <mergeCell ref="C606:C608"/>
    <mergeCell ref="D606:D608"/>
    <mergeCell ref="L606:L608"/>
    <mergeCell ref="A609:A611"/>
    <mergeCell ref="B609:B611"/>
    <mergeCell ref="C609:C611"/>
    <mergeCell ref="D609:D611"/>
    <mergeCell ref="L609:L611"/>
    <mergeCell ref="A612:A618"/>
    <mergeCell ref="B612:D614"/>
    <mergeCell ref="B615:D615"/>
    <mergeCell ref="B616:B618"/>
    <mergeCell ref="C616:C618"/>
    <mergeCell ref="D616:D618"/>
    <mergeCell ref="K616:K618"/>
    <mergeCell ref="L616:L618"/>
    <mergeCell ref="B619:B621"/>
    <mergeCell ref="C619:C621"/>
    <mergeCell ref="D619:D621"/>
    <mergeCell ref="I619:I621"/>
    <mergeCell ref="J619:J621"/>
    <mergeCell ref="K619:K621"/>
    <mergeCell ref="L619:L621"/>
    <mergeCell ref="D622:D624"/>
    <mergeCell ref="I622:I624"/>
    <mergeCell ref="J622:J624"/>
    <mergeCell ref="K622:K624"/>
    <mergeCell ref="L622:L624"/>
    <mergeCell ref="L629:L631"/>
    <mergeCell ref="A632:A635"/>
    <mergeCell ref="B632:D634"/>
    <mergeCell ref="B635:D635"/>
    <mergeCell ref="A625:A631"/>
    <mergeCell ref="B625:D627"/>
    <mergeCell ref="B628:D628"/>
    <mergeCell ref="B629:B631"/>
    <mergeCell ref="C629:C631"/>
    <mergeCell ref="D629:D631"/>
    <mergeCell ref="B636:B638"/>
    <mergeCell ref="C636:C638"/>
    <mergeCell ref="D636:D638"/>
    <mergeCell ref="I636:I638"/>
    <mergeCell ref="J636:J638"/>
    <mergeCell ref="K636:K638"/>
    <mergeCell ref="A639:A642"/>
    <mergeCell ref="B639:D641"/>
    <mergeCell ref="B642:D642"/>
    <mergeCell ref="A643:A646"/>
    <mergeCell ref="B643:D645"/>
    <mergeCell ref="I643:L646"/>
    <mergeCell ref="B646:D646"/>
    <mergeCell ref="A647:A650"/>
    <mergeCell ref="B647:D649"/>
    <mergeCell ref="I647:L650"/>
    <mergeCell ref="B650:D650"/>
    <mergeCell ref="I652:L655"/>
    <mergeCell ref="I656:L659"/>
    <mergeCell ref="A656:A659"/>
    <mergeCell ref="B656:D658"/>
    <mergeCell ref="B659:D659"/>
    <mergeCell ref="A660:A663"/>
    <mergeCell ref="B660:D662"/>
    <mergeCell ref="I660:L663"/>
    <mergeCell ref="B663:D663"/>
    <mergeCell ref="I664:L667"/>
    <mergeCell ref="I668:L671"/>
    <mergeCell ref="E582:E671"/>
    <mergeCell ref="A652:A655"/>
    <mergeCell ref="B652:D654"/>
    <mergeCell ref="B655:D655"/>
    <mergeCell ref="A664:A667"/>
    <mergeCell ref="B664:D666"/>
    <mergeCell ref="B667:D667"/>
    <mergeCell ref="A668:A671"/>
    <mergeCell ref="B668:D670"/>
    <mergeCell ref="B671:D671"/>
    <mergeCell ref="A893:A895"/>
    <mergeCell ref="B893:B895"/>
    <mergeCell ref="C893:C895"/>
    <mergeCell ref="D893:D895"/>
    <mergeCell ref="E893:E895"/>
    <mergeCell ref="A890:A892"/>
    <mergeCell ref="B890:B892"/>
    <mergeCell ref="C890:C892"/>
    <mergeCell ref="B899:B901"/>
    <mergeCell ref="C899:C901"/>
    <mergeCell ref="D899:D901"/>
    <mergeCell ref="E899:E901"/>
    <mergeCell ref="D890:D892"/>
    <mergeCell ref="E890:E892"/>
    <mergeCell ref="B905:B907"/>
    <mergeCell ref="C905:C907"/>
    <mergeCell ref="D905:D907"/>
    <mergeCell ref="E905:E907"/>
    <mergeCell ref="A896:A898"/>
    <mergeCell ref="B896:B898"/>
    <mergeCell ref="C896:C898"/>
    <mergeCell ref="D896:D898"/>
    <mergeCell ref="E896:E898"/>
    <mergeCell ref="A899:A901"/>
    <mergeCell ref="L908:L910"/>
    <mergeCell ref="I908:I910"/>
    <mergeCell ref="J908:J910"/>
    <mergeCell ref="K908:K910"/>
    <mergeCell ref="A902:A904"/>
    <mergeCell ref="B902:B904"/>
    <mergeCell ref="C902:C904"/>
    <mergeCell ref="D902:D904"/>
    <mergeCell ref="E902:E904"/>
    <mergeCell ref="A905:A907"/>
    <mergeCell ref="L893:L895"/>
    <mergeCell ref="L896:L898"/>
    <mergeCell ref="L899:L901"/>
    <mergeCell ref="L902:L904"/>
    <mergeCell ref="L905:L907"/>
    <mergeCell ref="A908:A910"/>
    <mergeCell ref="B908:B910"/>
    <mergeCell ref="C908:C910"/>
    <mergeCell ref="D908:D910"/>
    <mergeCell ref="E908:E910"/>
    <mergeCell ref="I603:I605"/>
    <mergeCell ref="J603:J605"/>
    <mergeCell ref="K603:K605"/>
    <mergeCell ref="J600:J602"/>
    <mergeCell ref="K600:K602"/>
    <mergeCell ref="L890:L892"/>
    <mergeCell ref="L636:L638"/>
    <mergeCell ref="I629:I631"/>
    <mergeCell ref="J629:J631"/>
    <mergeCell ref="K629:K631"/>
    <mergeCell ref="E111:E581"/>
    <mergeCell ref="I606:I608"/>
    <mergeCell ref="J606:J608"/>
    <mergeCell ref="K606:K608"/>
    <mergeCell ref="I609:I611"/>
    <mergeCell ref="J609:J611"/>
    <mergeCell ref="K609:K611"/>
    <mergeCell ref="I590:I592"/>
    <mergeCell ref="J590:J592"/>
    <mergeCell ref="K590:K592"/>
  </mergeCells>
  <printOptions horizontalCentered="1"/>
  <pageMargins left="0.7480314960629921" right="0.3937007874015748" top="0.5905511811023623" bottom="0.5905511811023623" header="0.11811023622047245" footer="0.1968503937007874"/>
  <pageSetup fitToHeight="0" fitToWidth="1" horizontalDpi="600" verticalDpi="600" orientation="landscape" paperSize="9" scale="56" r:id="rId1"/>
  <rowBreaks count="3" manualBreakCount="3">
    <brk id="33" max="11" man="1"/>
    <brk id="92" max="11" man="1"/>
    <brk id="8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Минтранс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KontalevaVA</dc:creator>
  <cp:keywords/>
  <dc:description/>
  <cp:lastModifiedBy>Александр Николаевич Титов</cp:lastModifiedBy>
  <cp:lastPrinted>2017-01-25T08:33:37Z</cp:lastPrinted>
  <dcterms:created xsi:type="dcterms:W3CDTF">2008-10-10T09:06:20Z</dcterms:created>
  <dcterms:modified xsi:type="dcterms:W3CDTF">2017-03-14T06:57:21Z</dcterms:modified>
  <cp:category/>
  <cp:version/>
  <cp:contentType/>
  <cp:contentStatus/>
</cp:coreProperties>
</file>