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0" windowWidth="14205" windowHeight="12555" activeTab="0"/>
  </bookViews>
  <sheets>
    <sheet name="Форма 2 ФЦП" sheetId="1" r:id="rId1"/>
  </sheets>
  <definedNames>
    <definedName name="_xlnm.Print_Titles" localSheetId="0">'Форма 2 ФЦП'!$4:$6</definedName>
    <definedName name="_xlnm.Print_Area" localSheetId="0">'Форма 2 ФЦП'!$A$1:$J$233</definedName>
  </definedNames>
  <calcPr fullCalcOnLoad="1"/>
</workbook>
</file>

<file path=xl/sharedStrings.xml><?xml version="1.0" encoding="utf-8"?>
<sst xmlns="http://schemas.openxmlformats.org/spreadsheetml/2006/main" count="369" uniqueCount="55">
  <si>
    <t>всего, включая контракты прошлых лет</t>
  </si>
  <si>
    <t>в том числе:</t>
  </si>
  <si>
    <t xml:space="preserve">       бюджетные инвестиции</t>
  </si>
  <si>
    <t>1.</t>
  </si>
  <si>
    <t>1.1.</t>
  </si>
  <si>
    <t>1.2.</t>
  </si>
  <si>
    <t>1.3.</t>
  </si>
  <si>
    <t>2.</t>
  </si>
  <si>
    <t>2.1.</t>
  </si>
  <si>
    <t>2.2.</t>
  </si>
  <si>
    <t>2.3.</t>
  </si>
  <si>
    <t>3.1.</t>
  </si>
  <si>
    <t>3.3.</t>
  </si>
  <si>
    <t>3.2.</t>
  </si>
  <si>
    <t>4.</t>
  </si>
  <si>
    <t>4.2.</t>
  </si>
  <si>
    <t>4.3.</t>
  </si>
  <si>
    <t>4.1.</t>
  </si>
  <si>
    <r>
      <t>Капитальные вложения</t>
    </r>
    <r>
      <rPr>
        <sz val="10"/>
        <rFont val="Times New Roman"/>
        <family val="1"/>
      </rPr>
      <t>, всего</t>
    </r>
  </si>
  <si>
    <r>
      <t>НИОКР</t>
    </r>
    <r>
      <rPr>
        <sz val="10"/>
        <rFont val="Times New Roman"/>
        <family val="1"/>
      </rPr>
      <t>, всего</t>
    </r>
  </si>
  <si>
    <r>
      <t>Прочие нужды</t>
    </r>
    <r>
      <rPr>
        <sz val="10"/>
        <rFont val="Times New Roman"/>
        <family val="1"/>
      </rPr>
      <t>, всего</t>
    </r>
  </si>
  <si>
    <t>№ п/п</t>
  </si>
  <si>
    <t>Форма № 2</t>
  </si>
  <si>
    <t>Всего по ФЦП:</t>
  </si>
  <si>
    <t>в рамках госконтрактов</t>
  </si>
  <si>
    <t>федеральный бюджет*</t>
  </si>
  <si>
    <t>бюджеты субъектов РФ и местные бюджеты**</t>
  </si>
  <si>
    <t>внебюджетные источники**</t>
  </si>
  <si>
    <t>Наименования источников финансирования
и направления расходов</t>
  </si>
  <si>
    <t xml:space="preserve">Освоено с начала года
(тыс. рублей) </t>
  </si>
  <si>
    <t>всего, включая контракты прошлых лет
(тыс. рублей)</t>
  </si>
  <si>
    <t xml:space="preserve">       субсидии субъектам РФ</t>
  </si>
  <si>
    <t>в рамках субсидии субъектам РФ</t>
  </si>
  <si>
    <t>субсидии в объекты гос.собственности РФ</t>
  </si>
  <si>
    <t>Подпрограмма "Развитие экспорта транспортных услуг"</t>
  </si>
  <si>
    <t>Подпрограмма "Железнодорожный транспорт"</t>
  </si>
  <si>
    <t>Подпрограмма "Автомобильные дороги"</t>
  </si>
  <si>
    <t>Подпрограмма "Морской транспорт"</t>
  </si>
  <si>
    <t>Подпрограмма "Внутренний водный транспорт"</t>
  </si>
  <si>
    <t>Подпрограмма "Гражданская авиация"</t>
  </si>
  <si>
    <t>Подпрограмма "Государственный контроль и надзор в сяере транспорта"</t>
  </si>
  <si>
    <t>Расходы общепрограммного характера по программе "Развитие транспортной системы России (2010-2020 годы)"</t>
  </si>
  <si>
    <t>Государственный заказчик-координатор Министерство транспорта Российской Федерации</t>
  </si>
  <si>
    <t xml:space="preserve">       бюджетные инвестиции***</t>
  </si>
  <si>
    <t>Первый заместитель Министра транспорта  ___________________</t>
  </si>
  <si>
    <t>Стоимость работ 2016 года по действующим контрактам (соглашениям)</t>
  </si>
  <si>
    <t>Бюджетные и/или внебюджетные назначения
на 2016 год
(тыс. рублей)***</t>
  </si>
  <si>
    <t>***</t>
  </si>
  <si>
    <t>Количество контрактов (соглашений), действующих                      в 2016 году,  единиц</t>
  </si>
  <si>
    <t xml:space="preserve"> в соответствии с Федеральном законом от 14.12.2015 № 359-ФЗ "О федеральном бюджете на 2016 год" и изменениями, внесенными в сводную бюджетную роспись федерального бюджета по состоянию на 01.04.2016, реализация мероприятий по федеральной целевой программе "Модернизация Единой системы организации воздушного движения Российской Федерации (2009-2020 годы)" предусмотрена в рамках подпрограммы "Гражданская авиация" федеральной целевой программы "Развитие транспортной системы России (2010-2020 годы)"</t>
  </si>
  <si>
    <t>Кассовые расходы* и фактические расходы**                              за  первое полугодие 2016 года
(тыс. рублей)</t>
  </si>
  <si>
    <t>контракты (соглашения), заключенные             за первое полугодие 2016 года</t>
  </si>
  <si>
    <t>контракты, заключенные                                     за первое полугодие 2016 года
(тыс. рублей)</t>
  </si>
  <si>
    <t>Обобщенные сведения о финансировании федеральной целевой программы "Развитие транспортной системы России 
(2010-2020 годы)"о ходе заключения контрактов 
и выполнении мероприятий федеральной целевой программы (в денежном выражении) за первое полугодие 2016 года</t>
  </si>
  <si>
    <t>Исполнитель: Жбан Ольга Николаевна
Телефон: (499) 495-00-00 (24-63); E-mail: zhbanon@mintrans.ru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</si>
</sst>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#,##0.0"/>
    <numFmt numFmtId="174" formatCode="#,##0.0000"/>
    <numFmt numFmtId="175" formatCode="#,##0.00000"/>
    <numFmt numFmtId="176" formatCode="[$-FC19]d\ mmmm\ yyyy\ &quot;г.&quot;"/>
    <numFmt numFmtId="177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 Cyr"/>
      <family val="0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top" wrapText="1"/>
    </xf>
    <xf numFmtId="173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173" fontId="7" fillId="0" borderId="12" xfId="0" applyNumberFormat="1" applyFont="1" applyFill="1" applyBorder="1" applyAlignment="1">
      <alignment horizontal="center" vertical="top" wrapText="1"/>
    </xf>
    <xf numFmtId="173" fontId="7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173" fontId="1" fillId="0" borderId="10" xfId="0" applyNumberFormat="1" applyFont="1" applyFill="1" applyBorder="1" applyAlignment="1">
      <alignment horizontal="right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4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73" fontId="1" fillId="0" borderId="15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vertical="top" wrapText="1"/>
    </xf>
    <xf numFmtId="173" fontId="1" fillId="0" borderId="16" xfId="0" applyNumberFormat="1" applyFont="1" applyFill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173" fontId="1" fillId="0" borderId="18" xfId="0" applyNumberFormat="1" applyFont="1" applyFill="1" applyBorder="1" applyAlignment="1">
      <alignment horizontal="right" vertical="top" wrapText="1"/>
    </xf>
    <xf numFmtId="174" fontId="1" fillId="0" borderId="18" xfId="0" applyNumberFormat="1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vertical="top" wrapText="1"/>
    </xf>
    <xf numFmtId="173" fontId="1" fillId="0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173" fontId="1" fillId="0" borderId="21" xfId="0" applyNumberFormat="1" applyFont="1" applyFill="1" applyBorder="1" applyAlignment="1">
      <alignment horizontal="right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right" vertical="top" wrapText="1"/>
    </xf>
    <xf numFmtId="0" fontId="11" fillId="0" borderId="20" xfId="0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vertical="top" wrapText="1"/>
    </xf>
    <xf numFmtId="0" fontId="12" fillId="0" borderId="16" xfId="0" applyFont="1" applyFill="1" applyBorder="1" applyAlignment="1">
      <alignment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174" fontId="1" fillId="0" borderId="17" xfId="0" applyNumberFormat="1" applyFont="1" applyFill="1" applyBorder="1" applyAlignment="1">
      <alignment horizontal="right" vertical="top" wrapText="1"/>
    </xf>
    <xf numFmtId="10" fontId="1" fillId="0" borderId="18" xfId="0" applyNumberFormat="1" applyFont="1" applyFill="1" applyBorder="1" applyAlignment="1">
      <alignment horizontal="right" vertical="top" wrapText="1"/>
    </xf>
    <xf numFmtId="172" fontId="1" fillId="0" borderId="18" xfId="0" applyNumberFormat="1" applyFont="1" applyFill="1" applyBorder="1" applyAlignment="1">
      <alignment horizontal="right" vertical="top" wrapText="1"/>
    </xf>
    <xf numFmtId="0" fontId="1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3" fontId="1" fillId="0" borderId="18" xfId="0" applyNumberFormat="1" applyFont="1" applyFill="1" applyBorder="1" applyAlignment="1">
      <alignment horizontal="right" vertical="top" wrapText="1"/>
    </xf>
    <xf numFmtId="173" fontId="7" fillId="0" borderId="31" xfId="0" applyNumberFormat="1" applyFont="1" applyFill="1" applyBorder="1" applyAlignment="1">
      <alignment horizontal="center" vertical="top" wrapText="1"/>
    </xf>
    <xf numFmtId="173" fontId="7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7" fillId="0" borderId="3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173" fontId="7" fillId="0" borderId="33" xfId="0" applyNumberFormat="1" applyFont="1" applyFill="1" applyBorder="1" applyAlignment="1">
      <alignment horizontal="center" vertical="top" wrapText="1"/>
    </xf>
    <xf numFmtId="173" fontId="7" fillId="0" borderId="36" xfId="0" applyNumberFormat="1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L235"/>
  <sheetViews>
    <sheetView tabSelected="1" view="pageBreakPreview" zoomScale="70" zoomScaleSheetLayoutView="7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25.75390625" style="3" customWidth="1"/>
    <col min="3" max="4" width="14.75390625" style="8" customWidth="1"/>
    <col min="5" max="5" width="14.625" style="8" customWidth="1"/>
    <col min="6" max="6" width="14.625" style="3" customWidth="1"/>
    <col min="7" max="7" width="14.75390625" style="3" customWidth="1"/>
    <col min="8" max="8" width="17.75390625" style="8" customWidth="1"/>
    <col min="9" max="9" width="20.125" style="10" customWidth="1"/>
    <col min="10" max="10" width="1.00390625" style="2" customWidth="1"/>
    <col min="11" max="16384" width="9.125" style="2" customWidth="1"/>
  </cols>
  <sheetData>
    <row r="1" spans="6:10" ht="12" customHeight="1">
      <c r="F1" s="7"/>
      <c r="I1" s="9" t="s">
        <v>22</v>
      </c>
      <c r="J1" s="3"/>
    </row>
    <row r="2" spans="2:10" ht="59.25" customHeight="1">
      <c r="B2" s="78" t="s">
        <v>53</v>
      </c>
      <c r="C2" s="78"/>
      <c r="D2" s="78"/>
      <c r="E2" s="78"/>
      <c r="F2" s="78"/>
      <c r="G2" s="78"/>
      <c r="H2" s="78"/>
      <c r="I2" s="78"/>
      <c r="J2" s="3"/>
    </row>
    <row r="3" spans="1:10" ht="15" customHeight="1" thickBot="1">
      <c r="A3" s="73" t="s">
        <v>42</v>
      </c>
      <c r="B3" s="74"/>
      <c r="C3" s="74"/>
      <c r="D3" s="74"/>
      <c r="E3" s="74"/>
      <c r="F3" s="74"/>
      <c r="G3" s="74"/>
      <c r="H3" s="74"/>
      <c r="I3" s="75"/>
      <c r="J3" s="3"/>
    </row>
    <row r="4" spans="1:10" ht="34.5" customHeight="1" thickBot="1" thickTop="1">
      <c r="A4" s="79" t="s">
        <v>21</v>
      </c>
      <c r="B4" s="83" t="s">
        <v>28</v>
      </c>
      <c r="C4" s="68" t="s">
        <v>46</v>
      </c>
      <c r="D4" s="68" t="s">
        <v>29</v>
      </c>
      <c r="E4" s="68" t="s">
        <v>50</v>
      </c>
      <c r="F4" s="76" t="s">
        <v>48</v>
      </c>
      <c r="G4" s="77"/>
      <c r="H4" s="81" t="s">
        <v>45</v>
      </c>
      <c r="I4" s="82"/>
      <c r="J4" s="6"/>
    </row>
    <row r="5" spans="1:10" ht="65.25" customHeight="1" thickBot="1" thickTop="1">
      <c r="A5" s="80"/>
      <c r="B5" s="84"/>
      <c r="C5" s="69"/>
      <c r="D5" s="69"/>
      <c r="E5" s="69"/>
      <c r="F5" s="12" t="s">
        <v>0</v>
      </c>
      <c r="G5" s="13" t="s">
        <v>51</v>
      </c>
      <c r="H5" s="14" t="s">
        <v>30</v>
      </c>
      <c r="I5" s="15" t="s">
        <v>52</v>
      </c>
      <c r="J5" s="6"/>
    </row>
    <row r="6" spans="1:10" ht="13.5" customHeight="1" thickBot="1" thickTop="1">
      <c r="A6" s="56">
        <v>1</v>
      </c>
      <c r="B6" s="16">
        <v>2</v>
      </c>
      <c r="C6" s="21">
        <v>3</v>
      </c>
      <c r="D6" s="21">
        <v>4</v>
      </c>
      <c r="E6" s="21">
        <v>5</v>
      </c>
      <c r="F6" s="22">
        <v>6</v>
      </c>
      <c r="G6" s="22">
        <v>7</v>
      </c>
      <c r="H6" s="22">
        <v>8</v>
      </c>
      <c r="I6" s="23">
        <v>9</v>
      </c>
      <c r="J6" s="6"/>
    </row>
    <row r="7" spans="1:10" ht="12.75" customHeight="1" thickTop="1">
      <c r="A7" s="57" t="s">
        <v>3</v>
      </c>
      <c r="B7" s="27" t="s">
        <v>23</v>
      </c>
      <c r="C7" s="28">
        <f>C9+C10+C11</f>
        <v>955716235.4</v>
      </c>
      <c r="D7" s="28">
        <f aca="true" t="shared" si="0" ref="D7:I7">D9+D10+D11</f>
        <v>292901957.46500003</v>
      </c>
      <c r="E7" s="28">
        <f t="shared" si="0"/>
        <v>298364109.24162996</v>
      </c>
      <c r="F7" s="29">
        <f t="shared" si="0"/>
        <v>4063</v>
      </c>
      <c r="G7" s="29">
        <f t="shared" si="0"/>
        <v>1321</v>
      </c>
      <c r="H7" s="28">
        <f t="shared" si="0"/>
        <v>1453255343.5</v>
      </c>
      <c r="I7" s="28">
        <f t="shared" si="0"/>
        <v>277151676.6999999</v>
      </c>
      <c r="J7" s="6"/>
    </row>
    <row r="8" spans="1:10" ht="12.75" customHeight="1">
      <c r="A8" s="58"/>
      <c r="B8" s="30" t="s">
        <v>1</v>
      </c>
      <c r="C8" s="31"/>
      <c r="D8" s="32"/>
      <c r="E8" s="53"/>
      <c r="F8" s="31"/>
      <c r="G8" s="31"/>
      <c r="H8" s="31"/>
      <c r="I8" s="31"/>
      <c r="J8" s="6"/>
    </row>
    <row r="9" spans="1:10" ht="12.75" customHeight="1">
      <c r="A9" s="59" t="s">
        <v>4</v>
      </c>
      <c r="B9" s="33" t="s">
        <v>25</v>
      </c>
      <c r="C9" s="34">
        <f aca="true" t="shared" si="1" ref="C9:I9">C13+C21+C25</f>
        <v>375600435.4</v>
      </c>
      <c r="D9" s="34">
        <f t="shared" si="1"/>
        <v>104277811.065</v>
      </c>
      <c r="E9" s="34">
        <f t="shared" si="1"/>
        <v>102054997.54163</v>
      </c>
      <c r="F9" s="35">
        <f t="shared" si="1"/>
        <v>1630</v>
      </c>
      <c r="G9" s="35">
        <f t="shared" si="1"/>
        <v>668</v>
      </c>
      <c r="H9" s="34">
        <f t="shared" si="1"/>
        <v>305806544.20000005</v>
      </c>
      <c r="I9" s="34">
        <f t="shared" si="1"/>
        <v>144358621.99999997</v>
      </c>
      <c r="J9" s="6"/>
    </row>
    <row r="10" spans="1:10" ht="24.75" customHeight="1">
      <c r="A10" s="60" t="s">
        <v>5</v>
      </c>
      <c r="B10" s="36" t="s">
        <v>26</v>
      </c>
      <c r="C10" s="34">
        <f>C18+C22+C29</f>
        <v>8989200</v>
      </c>
      <c r="D10" s="34">
        <f aca="true" t="shared" si="2" ref="D10:I10">D18+D22+D29</f>
        <v>1391758.6</v>
      </c>
      <c r="E10" s="34">
        <f t="shared" si="2"/>
        <v>1374361.1</v>
      </c>
      <c r="F10" s="35">
        <f t="shared" si="2"/>
        <v>31</v>
      </c>
      <c r="G10" s="35">
        <f t="shared" si="2"/>
        <v>13</v>
      </c>
      <c r="H10" s="34">
        <f t="shared" si="2"/>
        <v>5613859.3</v>
      </c>
      <c r="I10" s="34">
        <f t="shared" si="2"/>
        <v>2051872.4</v>
      </c>
      <c r="J10" s="6"/>
    </row>
    <row r="11" spans="1:10" ht="13.5" customHeight="1" thickBot="1">
      <c r="A11" s="61" t="s">
        <v>6</v>
      </c>
      <c r="B11" s="37" t="s">
        <v>27</v>
      </c>
      <c r="C11" s="38">
        <f>C19+C23+C30</f>
        <v>571126600</v>
      </c>
      <c r="D11" s="38">
        <f aca="true" t="shared" si="3" ref="D11:I11">D19+D23+D30</f>
        <v>187232387.8</v>
      </c>
      <c r="E11" s="38">
        <f t="shared" si="3"/>
        <v>194934750.59999996</v>
      </c>
      <c r="F11" s="39">
        <f t="shared" si="3"/>
        <v>2402</v>
      </c>
      <c r="G11" s="39">
        <f t="shared" si="3"/>
        <v>640</v>
      </c>
      <c r="H11" s="38">
        <f t="shared" si="3"/>
        <v>1141834940</v>
      </c>
      <c r="I11" s="38">
        <f t="shared" si="3"/>
        <v>130741182.29999998</v>
      </c>
      <c r="J11" s="6"/>
    </row>
    <row r="12" spans="1:10" ht="13.5" customHeight="1" thickTop="1">
      <c r="A12" s="57" t="s">
        <v>7</v>
      </c>
      <c r="B12" s="40" t="s">
        <v>18</v>
      </c>
      <c r="C12" s="28">
        <f>C13+C18+C19</f>
        <v>693894918.8</v>
      </c>
      <c r="D12" s="28">
        <f aca="true" t="shared" si="4" ref="D12:I12">D13+D18+D19</f>
        <v>239254216.897</v>
      </c>
      <c r="E12" s="28">
        <f t="shared" si="4"/>
        <v>250549113.47362998</v>
      </c>
      <c r="F12" s="29">
        <f t="shared" si="4"/>
        <v>3471</v>
      </c>
      <c r="G12" s="29">
        <f t="shared" si="4"/>
        <v>952</v>
      </c>
      <c r="H12" s="28">
        <f t="shared" si="4"/>
        <v>1244910200.7</v>
      </c>
      <c r="I12" s="28">
        <f t="shared" si="4"/>
        <v>126041226.99999999</v>
      </c>
      <c r="J12" s="6"/>
    </row>
    <row r="13" spans="1:10" ht="12" customHeight="1">
      <c r="A13" s="60" t="s">
        <v>8</v>
      </c>
      <c r="B13" s="36" t="s">
        <v>25</v>
      </c>
      <c r="C13" s="34">
        <f>C15+C16+C17</f>
        <v>228373718.8</v>
      </c>
      <c r="D13" s="34">
        <f aca="true" t="shared" si="5" ref="D13:I13">D15+D16+D17</f>
        <v>52640365.797</v>
      </c>
      <c r="E13" s="34">
        <f t="shared" si="5"/>
        <v>56428117.97363</v>
      </c>
      <c r="F13" s="35">
        <f>F15+F16+F17</f>
        <v>1222</v>
      </c>
      <c r="G13" s="35">
        <f t="shared" si="5"/>
        <v>396</v>
      </c>
      <c r="H13" s="34">
        <f t="shared" si="5"/>
        <v>166317833</v>
      </c>
      <c r="I13" s="34">
        <f t="shared" si="5"/>
        <v>5884282.9</v>
      </c>
      <c r="J13" s="6"/>
    </row>
    <row r="14" spans="1:10" ht="15" customHeight="1">
      <c r="A14" s="60"/>
      <c r="B14" s="41" t="s">
        <v>1</v>
      </c>
      <c r="C14" s="34"/>
      <c r="D14" s="34"/>
      <c r="E14" s="52"/>
      <c r="F14" s="35"/>
      <c r="G14" s="35"/>
      <c r="H14" s="34"/>
      <c r="I14" s="34"/>
      <c r="J14" s="6"/>
    </row>
    <row r="15" spans="1:10" ht="11.25" customHeight="1">
      <c r="A15" s="60"/>
      <c r="B15" s="42" t="s">
        <v>2</v>
      </c>
      <c r="C15" s="34">
        <f>C40+C65+C90+C115+C140+C165+C190+C215</f>
        <v>205984634</v>
      </c>
      <c r="D15" s="34">
        <f aca="true" t="shared" si="6" ref="D15:I15">D40+D65+D90+D115+D140+D165+D190+D215</f>
        <v>51683611.736999996</v>
      </c>
      <c r="E15" s="34">
        <f t="shared" si="6"/>
        <v>54898088.81363</v>
      </c>
      <c r="F15" s="35">
        <f t="shared" si="6"/>
        <v>1191</v>
      </c>
      <c r="G15" s="35">
        <f t="shared" si="6"/>
        <v>396</v>
      </c>
      <c r="H15" s="34">
        <f t="shared" si="6"/>
        <v>157514216.7</v>
      </c>
      <c r="I15" s="34">
        <f t="shared" si="6"/>
        <v>5884282.9</v>
      </c>
      <c r="J15" s="6"/>
    </row>
    <row r="16" spans="1:10" ht="23.25" customHeight="1">
      <c r="A16" s="59"/>
      <c r="B16" s="43" t="s">
        <v>33</v>
      </c>
      <c r="C16" s="34">
        <f>C41+C66+C91+C116+C141+C166+C191+C216</f>
        <v>730662.4</v>
      </c>
      <c r="D16" s="34">
        <f aca="true" t="shared" si="7" ref="D16:I17">D41+D66+D91+D116+D141+D166+D191+D216</f>
        <v>20690</v>
      </c>
      <c r="E16" s="34">
        <f t="shared" si="7"/>
        <v>593965.1</v>
      </c>
      <c r="F16" s="35">
        <f t="shared" si="7"/>
        <v>24</v>
      </c>
      <c r="G16" s="35">
        <f t="shared" si="7"/>
        <v>0</v>
      </c>
      <c r="H16" s="34">
        <f t="shared" si="7"/>
        <v>656219</v>
      </c>
      <c r="I16" s="34">
        <f t="shared" si="7"/>
        <v>0</v>
      </c>
      <c r="J16" s="6"/>
    </row>
    <row r="17" spans="1:10" ht="12.75" customHeight="1">
      <c r="A17" s="62"/>
      <c r="B17" s="43" t="s">
        <v>31</v>
      </c>
      <c r="C17" s="34">
        <f>C42+C67+C92+C117+C142+C167+C192+C217</f>
        <v>21658422.4</v>
      </c>
      <c r="D17" s="34">
        <f t="shared" si="7"/>
        <v>936064.06</v>
      </c>
      <c r="E17" s="34">
        <f t="shared" si="7"/>
        <v>936064.06</v>
      </c>
      <c r="F17" s="35">
        <f t="shared" si="7"/>
        <v>7</v>
      </c>
      <c r="G17" s="35">
        <f t="shared" si="7"/>
        <v>0</v>
      </c>
      <c r="H17" s="34">
        <f t="shared" si="7"/>
        <v>8147397.3</v>
      </c>
      <c r="I17" s="34">
        <f t="shared" si="7"/>
        <v>0</v>
      </c>
      <c r="J17" s="6"/>
    </row>
    <row r="18" spans="1:10" ht="21.75" customHeight="1">
      <c r="A18" s="60" t="s">
        <v>9</v>
      </c>
      <c r="B18" s="44" t="s">
        <v>26</v>
      </c>
      <c r="C18" s="34">
        <f aca="true" t="shared" si="8" ref="C18:I18">C43+C68+C93+C118+C143+C168+C193+C218</f>
        <v>8989200</v>
      </c>
      <c r="D18" s="34">
        <f t="shared" si="8"/>
        <v>1391758.6</v>
      </c>
      <c r="E18" s="34">
        <f t="shared" si="8"/>
        <v>1374361.1</v>
      </c>
      <c r="F18" s="35">
        <f>F43+F168</f>
        <v>31</v>
      </c>
      <c r="G18" s="35">
        <f t="shared" si="8"/>
        <v>13</v>
      </c>
      <c r="H18" s="34">
        <f t="shared" si="8"/>
        <v>5613859.3</v>
      </c>
      <c r="I18" s="34">
        <f t="shared" si="8"/>
        <v>2051872.4</v>
      </c>
      <c r="J18" s="6"/>
    </row>
    <row r="19" spans="1:10" ht="14.25" customHeight="1" thickBot="1">
      <c r="A19" s="61" t="s">
        <v>10</v>
      </c>
      <c r="B19" s="45" t="s">
        <v>27</v>
      </c>
      <c r="C19" s="34">
        <f>C44+C69+C94+C119+C144+C169+C194+C219</f>
        <v>456532000</v>
      </c>
      <c r="D19" s="34">
        <f aca="true" t="shared" si="9" ref="D19:I19">D44+D69+D94+D119+D144+D169+D194+D219</f>
        <v>185222092.5</v>
      </c>
      <c r="E19" s="34">
        <f t="shared" si="9"/>
        <v>192746634.39999998</v>
      </c>
      <c r="F19" s="35">
        <f t="shared" si="9"/>
        <v>2218</v>
      </c>
      <c r="G19" s="35">
        <f t="shared" si="9"/>
        <v>543</v>
      </c>
      <c r="H19" s="34">
        <f t="shared" si="9"/>
        <v>1072978508.4</v>
      </c>
      <c r="I19" s="34">
        <f t="shared" si="9"/>
        <v>118105071.69999999</v>
      </c>
      <c r="J19" s="6"/>
    </row>
    <row r="20" spans="1:10" ht="14.25" customHeight="1" thickTop="1">
      <c r="A20" s="57">
        <v>3</v>
      </c>
      <c r="B20" s="40" t="s">
        <v>19</v>
      </c>
      <c r="C20" s="28">
        <f>C21+C22+C23</f>
        <v>2491648.2</v>
      </c>
      <c r="D20" s="28">
        <f aca="true" t="shared" si="10" ref="D20:I20">D21+D22+D23</f>
        <v>209194.12</v>
      </c>
      <c r="E20" s="28">
        <f t="shared" si="10"/>
        <v>195072.02</v>
      </c>
      <c r="F20" s="29">
        <f t="shared" si="10"/>
        <v>224</v>
      </c>
      <c r="G20" s="29">
        <f t="shared" si="10"/>
        <v>91</v>
      </c>
      <c r="H20" s="28">
        <f t="shared" si="10"/>
        <v>825596.2</v>
      </c>
      <c r="I20" s="28">
        <f t="shared" si="10"/>
        <v>567935.2</v>
      </c>
      <c r="J20" s="6"/>
    </row>
    <row r="21" spans="1:10" ht="14.25" customHeight="1">
      <c r="A21" s="62" t="s">
        <v>11</v>
      </c>
      <c r="B21" s="46" t="s">
        <v>25</v>
      </c>
      <c r="C21" s="34">
        <f>C46+C71+C96+C121+C146+C171+C196+C221</f>
        <v>981948.2</v>
      </c>
      <c r="D21" s="34">
        <f aca="true" t="shared" si="11" ref="D21:I21">D46+D71+D96+D121+D146+D171+D196+D221</f>
        <v>122601.12</v>
      </c>
      <c r="E21" s="34">
        <f t="shared" si="11"/>
        <v>139371.02</v>
      </c>
      <c r="F21" s="35">
        <f t="shared" si="11"/>
        <v>92</v>
      </c>
      <c r="G21" s="35">
        <f t="shared" si="11"/>
        <v>38</v>
      </c>
      <c r="H21" s="34">
        <f t="shared" si="11"/>
        <v>449711.2</v>
      </c>
      <c r="I21" s="34">
        <f t="shared" si="11"/>
        <v>416071.2</v>
      </c>
      <c r="J21" s="6"/>
    </row>
    <row r="22" spans="1:10" ht="22.5" customHeight="1">
      <c r="A22" s="62" t="s">
        <v>13</v>
      </c>
      <c r="B22" s="46" t="s">
        <v>26</v>
      </c>
      <c r="C22" s="34">
        <f aca="true" t="shared" si="12" ref="C22:I22">C47+C72+C97+C122+C147+C172+C197+C222</f>
        <v>0</v>
      </c>
      <c r="D22" s="34">
        <f t="shared" si="12"/>
        <v>0</v>
      </c>
      <c r="E22" s="34">
        <f t="shared" si="12"/>
        <v>0</v>
      </c>
      <c r="F22" s="35">
        <f t="shared" si="12"/>
        <v>0</v>
      </c>
      <c r="G22" s="35">
        <f t="shared" si="12"/>
        <v>0</v>
      </c>
      <c r="H22" s="34">
        <f t="shared" si="12"/>
        <v>0</v>
      </c>
      <c r="I22" s="34">
        <f t="shared" si="12"/>
        <v>0</v>
      </c>
      <c r="J22" s="6"/>
    </row>
    <row r="23" spans="1:10" ht="14.25" customHeight="1" thickBot="1">
      <c r="A23" s="61" t="s">
        <v>12</v>
      </c>
      <c r="B23" s="45" t="s">
        <v>27</v>
      </c>
      <c r="C23" s="34">
        <f aca="true" t="shared" si="13" ref="C23:I23">C48+C73+C98+C123+C148+C173+C198+C223</f>
        <v>1509700</v>
      </c>
      <c r="D23" s="34">
        <f t="shared" si="13"/>
        <v>86593</v>
      </c>
      <c r="E23" s="34">
        <f t="shared" si="13"/>
        <v>55701</v>
      </c>
      <c r="F23" s="35">
        <f t="shared" si="13"/>
        <v>132</v>
      </c>
      <c r="G23" s="35">
        <f t="shared" si="13"/>
        <v>53</v>
      </c>
      <c r="H23" s="34">
        <f t="shared" si="13"/>
        <v>375885</v>
      </c>
      <c r="I23" s="34">
        <f t="shared" si="13"/>
        <v>151864</v>
      </c>
      <c r="J23" s="6"/>
    </row>
    <row r="24" spans="1:10" ht="14.25" customHeight="1" thickTop="1">
      <c r="A24" s="57" t="s">
        <v>14</v>
      </c>
      <c r="B24" s="27" t="s">
        <v>20</v>
      </c>
      <c r="C24" s="28">
        <f>C25+C29+C30</f>
        <v>259329668.39999998</v>
      </c>
      <c r="D24" s="28">
        <f aca="true" t="shared" si="14" ref="D24:I24">D25+D29+D30</f>
        <v>53438546.448</v>
      </c>
      <c r="E24" s="28">
        <f t="shared" si="14"/>
        <v>47619923.747999996</v>
      </c>
      <c r="F24" s="29">
        <f t="shared" si="14"/>
        <v>368</v>
      </c>
      <c r="G24" s="29">
        <f t="shared" si="14"/>
        <v>278</v>
      </c>
      <c r="H24" s="28">
        <f t="shared" si="14"/>
        <v>207519546.60000002</v>
      </c>
      <c r="I24" s="28">
        <f t="shared" si="14"/>
        <v>150542514.49999997</v>
      </c>
      <c r="J24" s="6"/>
    </row>
    <row r="25" spans="1:10" ht="14.25" customHeight="1">
      <c r="A25" s="60" t="s">
        <v>17</v>
      </c>
      <c r="B25" s="41" t="s">
        <v>25</v>
      </c>
      <c r="C25" s="34">
        <f>C50+C75+C100+C127+C152+C175+C200+C225-C127+C125</f>
        <v>146244768.39999998</v>
      </c>
      <c r="D25" s="34">
        <f aca="true" t="shared" si="15" ref="D25:I25">D50+D75+D100+D127+D152+D175+D200+D225-D127+D125</f>
        <v>51514844.148</v>
      </c>
      <c r="E25" s="34">
        <f t="shared" si="15"/>
        <v>45487508.54799999</v>
      </c>
      <c r="F25" s="35">
        <f t="shared" si="15"/>
        <v>316</v>
      </c>
      <c r="G25" s="35">
        <f t="shared" si="15"/>
        <v>234</v>
      </c>
      <c r="H25" s="34">
        <f t="shared" si="15"/>
        <v>139039000.00000003</v>
      </c>
      <c r="I25" s="34">
        <f t="shared" si="15"/>
        <v>138058267.89999998</v>
      </c>
      <c r="J25" s="6"/>
    </row>
    <row r="26" spans="1:10" ht="12" customHeight="1">
      <c r="A26" s="60"/>
      <c r="B26" s="36" t="s">
        <v>1</v>
      </c>
      <c r="C26" s="34"/>
      <c r="D26" s="34"/>
      <c r="E26" s="34"/>
      <c r="F26" s="35"/>
      <c r="G26" s="35"/>
      <c r="H26" s="34"/>
      <c r="I26" s="34"/>
      <c r="J26" s="6"/>
    </row>
    <row r="27" spans="1:10" ht="14.25" customHeight="1">
      <c r="A27" s="60"/>
      <c r="B27" s="47" t="s">
        <v>24</v>
      </c>
      <c r="C27" s="34">
        <f>C52+C77+C102+C127+C152+C177+C202+C227</f>
        <v>145967506.4</v>
      </c>
      <c r="D27" s="34">
        <f aca="true" t="shared" si="16" ref="D27:I27">D52+D77+D102+D127+D152+D177+D202+D227</f>
        <v>51514844.148</v>
      </c>
      <c r="E27" s="34">
        <f t="shared" si="16"/>
        <v>45456445.647999994</v>
      </c>
      <c r="F27" s="35">
        <f t="shared" si="16"/>
        <v>234</v>
      </c>
      <c r="G27" s="35">
        <f t="shared" si="16"/>
        <v>165</v>
      </c>
      <c r="H27" s="34">
        <f>H52+H77+H102+H127+H152+H177+H202+H227</f>
        <v>138975325.90000004</v>
      </c>
      <c r="I27" s="34">
        <f t="shared" si="16"/>
        <v>137995357.5</v>
      </c>
      <c r="J27" s="6"/>
    </row>
    <row r="28" spans="1:10" ht="14.25" customHeight="1">
      <c r="A28" s="60"/>
      <c r="B28" s="48" t="s">
        <v>32</v>
      </c>
      <c r="C28" s="34">
        <f>C53+C78+C103+C128+C153+C178+C203+C228</f>
        <v>109400</v>
      </c>
      <c r="D28" s="34">
        <f aca="true" t="shared" si="17" ref="D28:I28">D53+D78+D103+D128+D153+D178+D203+D228</f>
        <v>0</v>
      </c>
      <c r="E28" s="34">
        <f t="shared" si="17"/>
        <v>0</v>
      </c>
      <c r="F28" s="35">
        <f t="shared" si="17"/>
        <v>0</v>
      </c>
      <c r="G28" s="35">
        <f t="shared" si="17"/>
        <v>0</v>
      </c>
      <c r="H28" s="34">
        <f t="shared" si="17"/>
        <v>0</v>
      </c>
      <c r="I28" s="34">
        <f t="shared" si="17"/>
        <v>0</v>
      </c>
      <c r="J28" s="6"/>
    </row>
    <row r="29" spans="1:10" ht="24.75" customHeight="1">
      <c r="A29" s="60" t="s">
        <v>15</v>
      </c>
      <c r="B29" s="36" t="s">
        <v>26</v>
      </c>
      <c r="C29" s="34">
        <f aca="true" t="shared" si="18" ref="C29:I29">C54+C79+C104+C129+C154+C179+C204+C229</f>
        <v>0</v>
      </c>
      <c r="D29" s="34">
        <f t="shared" si="18"/>
        <v>0</v>
      </c>
      <c r="E29" s="34">
        <f t="shared" si="18"/>
        <v>0</v>
      </c>
      <c r="F29" s="35">
        <f t="shared" si="18"/>
        <v>0</v>
      </c>
      <c r="G29" s="35">
        <f t="shared" si="18"/>
        <v>0</v>
      </c>
      <c r="H29" s="34">
        <f t="shared" si="18"/>
        <v>0</v>
      </c>
      <c r="I29" s="34">
        <f t="shared" si="18"/>
        <v>0</v>
      </c>
      <c r="J29" s="6"/>
    </row>
    <row r="30" spans="1:12" ht="15" customHeight="1" thickBot="1">
      <c r="A30" s="63" t="s">
        <v>16</v>
      </c>
      <c r="B30" s="49" t="s">
        <v>27</v>
      </c>
      <c r="C30" s="38">
        <f aca="true" t="shared" si="19" ref="C30:I30">C55+C80+C105+C130+C155+C180+C205+C230</f>
        <v>113084900</v>
      </c>
      <c r="D30" s="38">
        <f t="shared" si="19"/>
        <v>1923702.3</v>
      </c>
      <c r="E30" s="38">
        <f t="shared" si="19"/>
        <v>2132415.2</v>
      </c>
      <c r="F30" s="39">
        <f t="shared" si="19"/>
        <v>52</v>
      </c>
      <c r="G30" s="39">
        <f t="shared" si="19"/>
        <v>44</v>
      </c>
      <c r="H30" s="38">
        <f t="shared" si="19"/>
        <v>68480546.6</v>
      </c>
      <c r="I30" s="38">
        <f t="shared" si="19"/>
        <v>12484246.6</v>
      </c>
      <c r="J30" s="6"/>
      <c r="K30" s="3"/>
      <c r="L30" s="3"/>
    </row>
    <row r="31" spans="1:12" ht="39" customHeight="1" hidden="1" thickBot="1" thickTop="1">
      <c r="A31" s="64"/>
      <c r="B31" s="17"/>
      <c r="C31" s="18"/>
      <c r="D31" s="18"/>
      <c r="E31" s="18"/>
      <c r="F31" s="19"/>
      <c r="G31" s="19"/>
      <c r="H31" s="18"/>
      <c r="I31" s="20"/>
      <c r="J31" s="6"/>
      <c r="K31" s="3"/>
      <c r="L31" s="3"/>
    </row>
    <row r="32" spans="1:12" ht="30.75" customHeight="1" thickTop="1">
      <c r="A32" s="57" t="s">
        <v>3</v>
      </c>
      <c r="B32" s="50" t="s">
        <v>34</v>
      </c>
      <c r="C32" s="28">
        <f>C34+C35+C36</f>
        <v>38346171.4</v>
      </c>
      <c r="D32" s="28">
        <f aca="true" t="shared" si="20" ref="D32:I32">D34+D35+D36</f>
        <v>4942199.82</v>
      </c>
      <c r="E32" s="28">
        <f t="shared" si="20"/>
        <v>6083264.18863</v>
      </c>
      <c r="F32" s="29">
        <f t="shared" si="20"/>
        <v>213</v>
      </c>
      <c r="G32" s="29">
        <f t="shared" si="20"/>
        <v>35</v>
      </c>
      <c r="H32" s="28">
        <f t="shared" si="20"/>
        <v>21184817.200000003</v>
      </c>
      <c r="I32" s="28">
        <f t="shared" si="20"/>
        <v>2404427.8</v>
      </c>
      <c r="J32" s="6"/>
      <c r="K32" s="3"/>
      <c r="L32" s="3"/>
    </row>
    <row r="33" spans="1:12" ht="15" customHeight="1">
      <c r="A33" s="58"/>
      <c r="B33" s="30" t="s">
        <v>1</v>
      </c>
      <c r="C33" s="31"/>
      <c r="D33" s="31"/>
      <c r="E33" s="31"/>
      <c r="F33" s="51"/>
      <c r="G33" s="51"/>
      <c r="H33" s="31"/>
      <c r="I33" s="31"/>
      <c r="J33" s="6"/>
      <c r="K33" s="3"/>
      <c r="L33" s="3"/>
    </row>
    <row r="34" spans="1:12" ht="15" customHeight="1">
      <c r="A34" s="59" t="s">
        <v>4</v>
      </c>
      <c r="B34" s="33" t="s">
        <v>25</v>
      </c>
      <c r="C34" s="34">
        <f>C38+C46+C50</f>
        <v>16439771.4</v>
      </c>
      <c r="D34" s="34">
        <f aca="true" t="shared" si="21" ref="D34:I34">D38+D46+D50</f>
        <v>3233166.82</v>
      </c>
      <c r="E34" s="34">
        <f t="shared" si="21"/>
        <v>4374231.18863</v>
      </c>
      <c r="F34" s="35">
        <f t="shared" si="21"/>
        <v>27</v>
      </c>
      <c r="G34" s="35">
        <f t="shared" si="21"/>
        <v>3</v>
      </c>
      <c r="H34" s="34">
        <f t="shared" si="21"/>
        <v>13901138.8</v>
      </c>
      <c r="I34" s="34">
        <f t="shared" si="21"/>
        <v>1303805</v>
      </c>
      <c r="J34" s="6"/>
      <c r="K34" s="3"/>
      <c r="L34" s="3"/>
    </row>
    <row r="35" spans="1:12" ht="15" customHeight="1">
      <c r="A35" s="60" t="s">
        <v>5</v>
      </c>
      <c r="B35" s="36" t="s">
        <v>26</v>
      </c>
      <c r="C35" s="34">
        <f>C43+C47+C54</f>
        <v>128300</v>
      </c>
      <c r="D35" s="34">
        <f aca="true" t="shared" si="22" ref="D35:I36">D43+D47+D54</f>
        <v>0</v>
      </c>
      <c r="E35" s="34">
        <f t="shared" si="22"/>
        <v>0</v>
      </c>
      <c r="F35" s="35">
        <f t="shared" si="22"/>
        <v>0</v>
      </c>
      <c r="G35" s="35">
        <f t="shared" si="22"/>
        <v>0</v>
      </c>
      <c r="H35" s="34">
        <f t="shared" si="22"/>
        <v>0</v>
      </c>
      <c r="I35" s="34">
        <f t="shared" si="22"/>
        <v>0</v>
      </c>
      <c r="J35" s="6"/>
      <c r="K35" s="3"/>
      <c r="L35" s="3"/>
    </row>
    <row r="36" spans="1:12" ht="15" customHeight="1" thickBot="1">
      <c r="A36" s="61" t="s">
        <v>6</v>
      </c>
      <c r="B36" s="37" t="s">
        <v>27</v>
      </c>
      <c r="C36" s="38">
        <f>C44+C48+C55</f>
        <v>21778100</v>
      </c>
      <c r="D36" s="38">
        <f t="shared" si="22"/>
        <v>1709033</v>
      </c>
      <c r="E36" s="38">
        <f t="shared" si="22"/>
        <v>1709033</v>
      </c>
      <c r="F36" s="39">
        <f t="shared" si="22"/>
        <v>186</v>
      </c>
      <c r="G36" s="39">
        <f t="shared" si="22"/>
        <v>32</v>
      </c>
      <c r="H36" s="38">
        <f t="shared" si="22"/>
        <v>7283678.4</v>
      </c>
      <c r="I36" s="38">
        <f t="shared" si="22"/>
        <v>1100622.8</v>
      </c>
      <c r="J36" s="6"/>
      <c r="K36" s="3"/>
      <c r="L36" s="3"/>
    </row>
    <row r="37" spans="1:12" ht="15" customHeight="1" thickTop="1">
      <c r="A37" s="57" t="s">
        <v>7</v>
      </c>
      <c r="B37" s="40" t="s">
        <v>18</v>
      </c>
      <c r="C37" s="28">
        <f>C38+C43+C44</f>
        <v>38149731.4</v>
      </c>
      <c r="D37" s="28">
        <f aca="true" t="shared" si="23" ref="D37:I37">D38+D43+D44</f>
        <v>4942199.82</v>
      </c>
      <c r="E37" s="28">
        <f t="shared" si="23"/>
        <v>6083264.18863</v>
      </c>
      <c r="F37" s="29">
        <f t="shared" si="23"/>
        <v>211</v>
      </c>
      <c r="G37" s="29">
        <f t="shared" si="23"/>
        <v>34</v>
      </c>
      <c r="H37" s="28">
        <f t="shared" si="23"/>
        <v>21163377.200000003</v>
      </c>
      <c r="I37" s="28">
        <f t="shared" si="23"/>
        <v>2393627.8</v>
      </c>
      <c r="J37" s="6"/>
      <c r="K37" s="3"/>
      <c r="L37" s="3"/>
    </row>
    <row r="38" spans="1:12" ht="15" customHeight="1">
      <c r="A38" s="60" t="s">
        <v>8</v>
      </c>
      <c r="B38" s="36" t="s">
        <v>25</v>
      </c>
      <c r="C38" s="34">
        <f>C40+C41+C42</f>
        <v>16243331.4</v>
      </c>
      <c r="D38" s="34">
        <f aca="true" t="shared" si="24" ref="D38:I38">D40+D41+D42</f>
        <v>3233166.82</v>
      </c>
      <c r="E38" s="34">
        <f t="shared" si="24"/>
        <v>4374231.18863</v>
      </c>
      <c r="F38" s="35">
        <f t="shared" si="24"/>
        <v>25</v>
      </c>
      <c r="G38" s="35">
        <f t="shared" si="24"/>
        <v>2</v>
      </c>
      <c r="H38" s="34">
        <f t="shared" si="24"/>
        <v>13879698.8</v>
      </c>
      <c r="I38" s="34">
        <f t="shared" si="24"/>
        <v>1293005</v>
      </c>
      <c r="J38" s="6"/>
      <c r="K38" s="3"/>
      <c r="L38" s="3"/>
    </row>
    <row r="39" spans="1:12" ht="15" customHeight="1">
      <c r="A39" s="60"/>
      <c r="B39" s="41" t="s">
        <v>1</v>
      </c>
      <c r="C39" s="34"/>
      <c r="D39" s="34"/>
      <c r="E39" s="34"/>
      <c r="F39" s="35"/>
      <c r="G39" s="35"/>
      <c r="H39" s="34"/>
      <c r="I39" s="34"/>
      <c r="J39" s="6"/>
      <c r="K39" s="3"/>
      <c r="L39" s="3"/>
    </row>
    <row r="40" spans="1:12" ht="15" customHeight="1">
      <c r="A40" s="60"/>
      <c r="B40" s="42" t="s">
        <v>2</v>
      </c>
      <c r="C40" s="34">
        <v>16243331.4</v>
      </c>
      <c r="D40" s="34">
        <f>3233087.82+79</f>
        <v>3233166.82</v>
      </c>
      <c r="E40" s="34">
        <v>4374231.18863</v>
      </c>
      <c r="F40" s="35">
        <v>25</v>
      </c>
      <c r="G40" s="35">
        <v>2</v>
      </c>
      <c r="H40" s="34">
        <v>13879698.8</v>
      </c>
      <c r="I40" s="34">
        <f>79+1292926</f>
        <v>1293005</v>
      </c>
      <c r="J40" s="6"/>
      <c r="K40" s="3"/>
      <c r="L40" s="3"/>
    </row>
    <row r="41" spans="1:12" ht="25.5" customHeight="1">
      <c r="A41" s="59"/>
      <c r="B41" s="43" t="s">
        <v>33</v>
      </c>
      <c r="C41" s="34">
        <v>0</v>
      </c>
      <c r="D41" s="34">
        <v>0</v>
      </c>
      <c r="E41" s="34">
        <v>0</v>
      </c>
      <c r="F41" s="35">
        <v>0</v>
      </c>
      <c r="G41" s="35">
        <v>0</v>
      </c>
      <c r="H41" s="34">
        <v>0</v>
      </c>
      <c r="I41" s="34">
        <v>0</v>
      </c>
      <c r="J41" s="6"/>
      <c r="K41" s="3"/>
      <c r="L41" s="3"/>
    </row>
    <row r="42" spans="1:12" ht="15" customHeight="1">
      <c r="A42" s="62"/>
      <c r="B42" s="43" t="s">
        <v>31</v>
      </c>
      <c r="C42" s="34">
        <v>0</v>
      </c>
      <c r="D42" s="34">
        <v>0</v>
      </c>
      <c r="E42" s="34">
        <v>0</v>
      </c>
      <c r="F42" s="35">
        <v>0</v>
      </c>
      <c r="G42" s="35">
        <v>0</v>
      </c>
      <c r="H42" s="34">
        <v>0</v>
      </c>
      <c r="I42" s="34">
        <v>0</v>
      </c>
      <c r="J42" s="6"/>
      <c r="K42" s="3"/>
      <c r="L42" s="3"/>
    </row>
    <row r="43" spans="1:12" ht="21.75" customHeight="1">
      <c r="A43" s="60" t="s">
        <v>9</v>
      </c>
      <c r="B43" s="44" t="s">
        <v>26</v>
      </c>
      <c r="C43" s="34">
        <v>128300</v>
      </c>
      <c r="D43" s="34">
        <v>0</v>
      </c>
      <c r="E43" s="34">
        <v>0</v>
      </c>
      <c r="F43" s="35">
        <v>0</v>
      </c>
      <c r="G43" s="35">
        <v>0</v>
      </c>
      <c r="H43" s="34">
        <v>0</v>
      </c>
      <c r="I43" s="34">
        <v>0</v>
      </c>
      <c r="J43" s="6"/>
      <c r="K43" s="3"/>
      <c r="L43" s="3"/>
    </row>
    <row r="44" spans="1:12" ht="15" customHeight="1" thickBot="1">
      <c r="A44" s="61" t="s">
        <v>10</v>
      </c>
      <c r="B44" s="45" t="s">
        <v>27</v>
      </c>
      <c r="C44" s="38">
        <v>21778100</v>
      </c>
      <c r="D44" s="38">
        <v>1709033</v>
      </c>
      <c r="E44" s="38">
        <v>1709033</v>
      </c>
      <c r="F44" s="39">
        <v>186</v>
      </c>
      <c r="G44" s="39">
        <v>32</v>
      </c>
      <c r="H44" s="38">
        <v>7283678.4</v>
      </c>
      <c r="I44" s="38">
        <v>1100622.8</v>
      </c>
      <c r="J44" s="6"/>
      <c r="K44" s="3"/>
      <c r="L44" s="3"/>
    </row>
    <row r="45" spans="1:12" ht="15" customHeight="1" thickTop="1">
      <c r="A45" s="57">
        <v>3</v>
      </c>
      <c r="B45" s="40" t="s">
        <v>19</v>
      </c>
      <c r="C45" s="28">
        <f>C46+C47+C48</f>
        <v>196440</v>
      </c>
      <c r="D45" s="28">
        <f aca="true" t="shared" si="25" ref="D45:I45">D46+D47+D48</f>
        <v>0</v>
      </c>
      <c r="E45" s="28">
        <f t="shared" si="25"/>
        <v>0</v>
      </c>
      <c r="F45" s="29">
        <f t="shared" si="25"/>
        <v>2</v>
      </c>
      <c r="G45" s="29">
        <f t="shared" si="25"/>
        <v>1</v>
      </c>
      <c r="H45" s="28">
        <f t="shared" si="25"/>
        <v>21440</v>
      </c>
      <c r="I45" s="28">
        <f t="shared" si="25"/>
        <v>10800</v>
      </c>
      <c r="J45" s="6"/>
      <c r="K45" s="3"/>
      <c r="L45" s="3"/>
    </row>
    <row r="46" spans="1:12" ht="15" customHeight="1">
      <c r="A46" s="62" t="s">
        <v>11</v>
      </c>
      <c r="B46" s="46" t="s">
        <v>25</v>
      </c>
      <c r="C46" s="34">
        <v>196440</v>
      </c>
      <c r="D46" s="34">
        <v>0</v>
      </c>
      <c r="E46" s="34">
        <v>0</v>
      </c>
      <c r="F46" s="35">
        <v>2</v>
      </c>
      <c r="G46" s="35">
        <v>1</v>
      </c>
      <c r="H46" s="34">
        <f>10640+10800</f>
        <v>21440</v>
      </c>
      <c r="I46" s="34">
        <v>10800</v>
      </c>
      <c r="J46" s="6"/>
      <c r="K46" s="3"/>
      <c r="L46" s="3"/>
    </row>
    <row r="47" spans="1:12" ht="24" customHeight="1">
      <c r="A47" s="62" t="s">
        <v>13</v>
      </c>
      <c r="B47" s="46" t="s">
        <v>26</v>
      </c>
      <c r="C47" s="34">
        <v>0</v>
      </c>
      <c r="D47" s="34">
        <v>0</v>
      </c>
      <c r="E47" s="34">
        <v>0</v>
      </c>
      <c r="F47" s="35">
        <v>0</v>
      </c>
      <c r="G47" s="35">
        <v>0</v>
      </c>
      <c r="H47" s="34">
        <v>0</v>
      </c>
      <c r="I47" s="34">
        <v>0</v>
      </c>
      <c r="J47" s="6">
        <v>0</v>
      </c>
      <c r="K47" s="3"/>
      <c r="L47" s="3"/>
    </row>
    <row r="48" spans="1:12" ht="15" customHeight="1" thickBot="1">
      <c r="A48" s="61" t="s">
        <v>12</v>
      </c>
      <c r="B48" s="45" t="s">
        <v>27</v>
      </c>
      <c r="C48" s="38">
        <v>0</v>
      </c>
      <c r="D48" s="38">
        <v>0</v>
      </c>
      <c r="E48" s="38">
        <v>0</v>
      </c>
      <c r="F48" s="39">
        <v>0</v>
      </c>
      <c r="G48" s="39">
        <v>0</v>
      </c>
      <c r="H48" s="38">
        <v>0</v>
      </c>
      <c r="I48" s="38">
        <v>0</v>
      </c>
      <c r="J48" s="6"/>
      <c r="K48" s="3"/>
      <c r="L48" s="3"/>
    </row>
    <row r="49" spans="1:12" ht="15" customHeight="1" thickTop="1">
      <c r="A49" s="57" t="s">
        <v>14</v>
      </c>
      <c r="B49" s="27" t="s">
        <v>20</v>
      </c>
      <c r="C49" s="28">
        <f>C50+C54+C55</f>
        <v>0</v>
      </c>
      <c r="D49" s="28">
        <f aca="true" t="shared" si="26" ref="D49:I49">D50+D54+D55</f>
        <v>0</v>
      </c>
      <c r="E49" s="28">
        <f t="shared" si="26"/>
        <v>0</v>
      </c>
      <c r="F49" s="29">
        <f t="shared" si="26"/>
        <v>0</v>
      </c>
      <c r="G49" s="29">
        <f t="shared" si="26"/>
        <v>0</v>
      </c>
      <c r="H49" s="28">
        <f t="shared" si="26"/>
        <v>0</v>
      </c>
      <c r="I49" s="28">
        <f t="shared" si="26"/>
        <v>0</v>
      </c>
      <c r="J49" s="6"/>
      <c r="K49" s="3"/>
      <c r="L49" s="3"/>
    </row>
    <row r="50" spans="1:12" ht="15" customHeight="1">
      <c r="A50" s="60" t="s">
        <v>17</v>
      </c>
      <c r="B50" s="41" t="s">
        <v>25</v>
      </c>
      <c r="C50" s="34">
        <f>C52+C53</f>
        <v>0</v>
      </c>
      <c r="D50" s="34">
        <f aca="true" t="shared" si="27" ref="D50:I50">D52+D53</f>
        <v>0</v>
      </c>
      <c r="E50" s="34">
        <f t="shared" si="27"/>
        <v>0</v>
      </c>
      <c r="F50" s="35">
        <f t="shared" si="27"/>
        <v>0</v>
      </c>
      <c r="G50" s="35">
        <f t="shared" si="27"/>
        <v>0</v>
      </c>
      <c r="H50" s="34">
        <f t="shared" si="27"/>
        <v>0</v>
      </c>
      <c r="I50" s="34">
        <f t="shared" si="27"/>
        <v>0</v>
      </c>
      <c r="J50" s="6"/>
      <c r="K50" s="3"/>
      <c r="L50" s="3"/>
    </row>
    <row r="51" spans="1:12" ht="15" customHeight="1">
      <c r="A51" s="60"/>
      <c r="B51" s="36" t="s">
        <v>1</v>
      </c>
      <c r="C51" s="34"/>
      <c r="D51" s="34"/>
      <c r="E51" s="34"/>
      <c r="F51" s="35"/>
      <c r="G51" s="35"/>
      <c r="H51" s="34"/>
      <c r="I51" s="34"/>
      <c r="J51" s="6"/>
      <c r="K51" s="3"/>
      <c r="L51" s="3"/>
    </row>
    <row r="52" spans="1:12" ht="15" customHeight="1">
      <c r="A52" s="60"/>
      <c r="B52" s="47" t="s">
        <v>24</v>
      </c>
      <c r="C52" s="34">
        <v>0</v>
      </c>
      <c r="D52" s="34">
        <v>0</v>
      </c>
      <c r="E52" s="34">
        <v>0</v>
      </c>
      <c r="F52" s="35">
        <v>0</v>
      </c>
      <c r="G52" s="35">
        <v>0</v>
      </c>
      <c r="H52" s="34">
        <v>0</v>
      </c>
      <c r="I52" s="34">
        <v>0</v>
      </c>
      <c r="J52" s="6"/>
      <c r="K52" s="3"/>
      <c r="L52" s="3"/>
    </row>
    <row r="53" spans="1:12" ht="15" customHeight="1">
      <c r="A53" s="60"/>
      <c r="B53" s="48" t="s">
        <v>32</v>
      </c>
      <c r="C53" s="34">
        <v>0</v>
      </c>
      <c r="D53" s="34">
        <v>0</v>
      </c>
      <c r="E53" s="34">
        <v>0</v>
      </c>
      <c r="F53" s="35">
        <v>0</v>
      </c>
      <c r="G53" s="35">
        <v>0</v>
      </c>
      <c r="H53" s="34">
        <v>0</v>
      </c>
      <c r="I53" s="34">
        <v>0</v>
      </c>
      <c r="J53" s="6"/>
      <c r="K53" s="3"/>
      <c r="L53" s="3"/>
    </row>
    <row r="54" spans="1:12" ht="24" customHeight="1">
      <c r="A54" s="65" t="s">
        <v>15</v>
      </c>
      <c r="B54" s="41" t="s">
        <v>26</v>
      </c>
      <c r="C54" s="34">
        <v>0</v>
      </c>
      <c r="D54" s="34">
        <v>0</v>
      </c>
      <c r="E54" s="34">
        <v>0</v>
      </c>
      <c r="F54" s="35">
        <v>0</v>
      </c>
      <c r="G54" s="35">
        <v>0</v>
      </c>
      <c r="H54" s="34">
        <v>0</v>
      </c>
      <c r="I54" s="34">
        <v>0</v>
      </c>
      <c r="J54" s="6"/>
      <c r="K54" s="3"/>
      <c r="L54" s="3"/>
    </row>
    <row r="55" spans="1:12" ht="21" customHeight="1" thickBot="1">
      <c r="A55" s="63" t="s">
        <v>16</v>
      </c>
      <c r="B55" s="49" t="s">
        <v>27</v>
      </c>
      <c r="C55" s="38">
        <v>0</v>
      </c>
      <c r="D55" s="38">
        <v>0</v>
      </c>
      <c r="E55" s="38">
        <v>0</v>
      </c>
      <c r="F55" s="39">
        <v>0</v>
      </c>
      <c r="G55" s="39">
        <v>0</v>
      </c>
      <c r="H55" s="38">
        <v>0</v>
      </c>
      <c r="I55" s="38">
        <v>0</v>
      </c>
      <c r="J55" s="6"/>
      <c r="K55" s="3"/>
      <c r="L55" s="3"/>
    </row>
    <row r="56" spans="1:12" ht="43.5" customHeight="1" hidden="1" thickBot="1" thickTop="1">
      <c r="A56" s="64"/>
      <c r="B56" s="24"/>
      <c r="C56" s="25"/>
      <c r="D56" s="25"/>
      <c r="E56" s="25"/>
      <c r="F56" s="26"/>
      <c r="G56" s="26"/>
      <c r="H56" s="25"/>
      <c r="I56" s="25"/>
      <c r="J56" s="6"/>
      <c r="K56" s="3"/>
      <c r="L56" s="3"/>
    </row>
    <row r="57" spans="1:12" ht="42" customHeight="1" thickTop="1">
      <c r="A57" s="57" t="s">
        <v>3</v>
      </c>
      <c r="B57" s="50" t="s">
        <v>35</v>
      </c>
      <c r="C57" s="28">
        <f>C59+C60+C61</f>
        <v>242766498.9</v>
      </c>
      <c r="D57" s="28">
        <f>D61+D59</f>
        <v>98035147.60000001</v>
      </c>
      <c r="E57" s="28">
        <f>E61+E59</f>
        <v>123139022.1</v>
      </c>
      <c r="F57" s="29">
        <f>F59+F61</f>
        <v>479</v>
      </c>
      <c r="G57" s="29">
        <f>G61+G59</f>
        <v>284</v>
      </c>
      <c r="H57" s="28">
        <f>H61+H59</f>
        <v>176809808.3</v>
      </c>
      <c r="I57" s="28">
        <f>I61+I59</f>
        <v>118943522.9</v>
      </c>
      <c r="J57" s="6"/>
      <c r="K57" s="3"/>
      <c r="L57" s="3"/>
    </row>
    <row r="58" spans="1:12" ht="15" customHeight="1">
      <c r="A58" s="58"/>
      <c r="B58" s="30" t="s">
        <v>1</v>
      </c>
      <c r="C58" s="31"/>
      <c r="D58" s="31"/>
      <c r="E58" s="31"/>
      <c r="F58" s="51"/>
      <c r="G58" s="51"/>
      <c r="H58" s="31"/>
      <c r="I58" s="31"/>
      <c r="J58" s="6"/>
      <c r="K58" s="3"/>
      <c r="L58" s="3"/>
    </row>
    <row r="59" spans="1:12" ht="15" customHeight="1">
      <c r="A59" s="59" t="s">
        <v>4</v>
      </c>
      <c r="B59" s="33" t="s">
        <v>25</v>
      </c>
      <c r="C59" s="34">
        <f>C65+C75</f>
        <v>40127798.9</v>
      </c>
      <c r="D59" s="34">
        <f>D65+D74</f>
        <v>11517087.1</v>
      </c>
      <c r="E59" s="34">
        <f>E65+E74</f>
        <v>32334444</v>
      </c>
      <c r="F59" s="35">
        <f>F65+F75</f>
        <v>3</v>
      </c>
      <c r="G59" s="35">
        <f>G74</f>
        <v>1</v>
      </c>
      <c r="H59" s="34">
        <f>H65+H75</f>
        <v>34285476</v>
      </c>
      <c r="I59" s="34">
        <f>I74</f>
        <v>32334285.9</v>
      </c>
      <c r="J59" s="6"/>
      <c r="K59" s="3"/>
      <c r="L59" s="3"/>
    </row>
    <row r="60" spans="1:12" ht="15" customHeight="1">
      <c r="A60" s="60" t="s">
        <v>5</v>
      </c>
      <c r="B60" s="36" t="s">
        <v>26</v>
      </c>
      <c r="C60" s="34">
        <f>C68</f>
        <v>6117900</v>
      </c>
      <c r="D60" s="34">
        <v>0</v>
      </c>
      <c r="E60" s="34">
        <v>0</v>
      </c>
      <c r="F60" s="35">
        <v>0</v>
      </c>
      <c r="G60" s="35">
        <v>0</v>
      </c>
      <c r="H60" s="34">
        <v>0</v>
      </c>
      <c r="I60" s="34">
        <v>0</v>
      </c>
      <c r="J60" s="6"/>
      <c r="K60" s="3"/>
      <c r="L60" s="3"/>
    </row>
    <row r="61" spans="1:12" ht="15" customHeight="1" thickBot="1">
      <c r="A61" s="61" t="s">
        <v>6</v>
      </c>
      <c r="B61" s="37" t="s">
        <v>27</v>
      </c>
      <c r="C61" s="38">
        <f>C69+C70</f>
        <v>196520800</v>
      </c>
      <c r="D61" s="38">
        <f>D69+D70</f>
        <v>86518060.50000001</v>
      </c>
      <c r="E61" s="38">
        <f>E69+E70</f>
        <v>90804578.1</v>
      </c>
      <c r="F61" s="39">
        <f>F69+F70</f>
        <v>476</v>
      </c>
      <c r="G61" s="39">
        <f>G62+G70</f>
        <v>283</v>
      </c>
      <c r="H61" s="38">
        <f>H69+H73</f>
        <v>142524332.3</v>
      </c>
      <c r="I61" s="38">
        <f>I62+I70</f>
        <v>86609237</v>
      </c>
      <c r="J61" s="6"/>
      <c r="K61" s="3"/>
      <c r="L61" s="3"/>
    </row>
    <row r="62" spans="1:12" ht="15" customHeight="1" thickTop="1">
      <c r="A62" s="57" t="s">
        <v>7</v>
      </c>
      <c r="B62" s="40" t="s">
        <v>18</v>
      </c>
      <c r="C62" s="28">
        <f>C65+C68+C69</f>
        <v>206380158.1</v>
      </c>
      <c r="D62" s="28">
        <f>D65+D69</f>
        <v>86438325.60000001</v>
      </c>
      <c r="E62" s="28">
        <f>E69+E65</f>
        <v>90754205.19999999</v>
      </c>
      <c r="F62" s="29">
        <f>F67+F69+F65</f>
        <v>348</v>
      </c>
      <c r="G62" s="29">
        <f>G67+G69+G65</f>
        <v>230</v>
      </c>
      <c r="H62" s="28">
        <f>H69+H65</f>
        <v>144106807.4</v>
      </c>
      <c r="I62" s="28">
        <f>I69</f>
        <v>86457373</v>
      </c>
      <c r="J62" s="6"/>
      <c r="K62" s="3"/>
      <c r="L62" s="3"/>
    </row>
    <row r="63" spans="1:12" ht="15" customHeight="1">
      <c r="A63" s="60" t="s">
        <v>8</v>
      </c>
      <c r="B63" s="36" t="s">
        <v>25</v>
      </c>
      <c r="C63" s="34"/>
      <c r="D63" s="34"/>
      <c r="E63" s="34"/>
      <c r="F63" s="35"/>
      <c r="G63" s="35"/>
      <c r="H63" s="34"/>
      <c r="I63" s="34"/>
      <c r="J63" s="6"/>
      <c r="K63" s="3"/>
      <c r="L63" s="3"/>
    </row>
    <row r="64" spans="1:12" ht="15" customHeight="1">
      <c r="A64" s="60"/>
      <c r="B64" s="41" t="s">
        <v>1</v>
      </c>
      <c r="C64" s="34"/>
      <c r="D64" s="34"/>
      <c r="E64" s="34"/>
      <c r="F64" s="35"/>
      <c r="G64" s="35"/>
      <c r="H64" s="34"/>
      <c r="I64" s="34"/>
      <c r="J64" s="6"/>
      <c r="K64" s="3"/>
      <c r="L64" s="3"/>
    </row>
    <row r="65" spans="1:12" ht="15" customHeight="1">
      <c r="A65" s="60"/>
      <c r="B65" s="42" t="s">
        <v>43</v>
      </c>
      <c r="C65" s="34">
        <v>5240158.1</v>
      </c>
      <c r="D65" s="34">
        <v>158.1</v>
      </c>
      <c r="E65" s="34">
        <f>D65</f>
        <v>158.1</v>
      </c>
      <c r="F65" s="35">
        <v>2</v>
      </c>
      <c r="G65" s="35">
        <v>0</v>
      </c>
      <c r="H65" s="34">
        <v>1951190.1</v>
      </c>
      <c r="I65" s="34">
        <v>0</v>
      </c>
      <c r="J65" s="6"/>
      <c r="K65" s="3"/>
      <c r="L65" s="3"/>
    </row>
    <row r="66" spans="1:12" ht="23.25" customHeight="1">
      <c r="A66" s="59"/>
      <c r="B66" s="43" t="s">
        <v>33</v>
      </c>
      <c r="C66" s="34">
        <v>0</v>
      </c>
      <c r="D66" s="34">
        <v>0</v>
      </c>
      <c r="E66" s="34">
        <v>0</v>
      </c>
      <c r="F66" s="35">
        <v>0</v>
      </c>
      <c r="G66" s="35">
        <v>0</v>
      </c>
      <c r="H66" s="34">
        <v>0</v>
      </c>
      <c r="I66" s="34">
        <v>0</v>
      </c>
      <c r="J66" s="6"/>
      <c r="K66" s="3"/>
      <c r="L66" s="3"/>
    </row>
    <row r="67" spans="1:12" ht="15" customHeight="1">
      <c r="A67" s="62"/>
      <c r="B67" s="43" t="s">
        <v>31</v>
      </c>
      <c r="C67" s="34"/>
      <c r="D67" s="34"/>
      <c r="E67" s="34">
        <v>0</v>
      </c>
      <c r="F67" s="35">
        <v>0</v>
      </c>
      <c r="G67" s="35">
        <v>0</v>
      </c>
      <c r="H67" s="34">
        <v>0</v>
      </c>
      <c r="I67" s="34">
        <v>0</v>
      </c>
      <c r="J67" s="6"/>
      <c r="K67" s="3"/>
      <c r="L67" s="3"/>
    </row>
    <row r="68" spans="1:12" ht="22.5" customHeight="1">
      <c r="A68" s="60" t="s">
        <v>9</v>
      </c>
      <c r="B68" s="44" t="s">
        <v>26</v>
      </c>
      <c r="C68" s="34">
        <v>6117900</v>
      </c>
      <c r="D68" s="34">
        <v>0</v>
      </c>
      <c r="E68" s="34">
        <v>0</v>
      </c>
      <c r="F68" s="35">
        <v>0</v>
      </c>
      <c r="G68" s="35">
        <v>0</v>
      </c>
      <c r="H68" s="34">
        <v>0</v>
      </c>
      <c r="I68" s="34">
        <v>0</v>
      </c>
      <c r="J68" s="6"/>
      <c r="K68" s="3"/>
      <c r="L68" s="3"/>
    </row>
    <row r="69" spans="1:12" ht="15" customHeight="1" thickBot="1">
      <c r="A69" s="61" t="s">
        <v>10</v>
      </c>
      <c r="B69" s="45" t="s">
        <v>27</v>
      </c>
      <c r="C69" s="38">
        <v>195022100</v>
      </c>
      <c r="D69" s="38">
        <v>86438167.50000001</v>
      </c>
      <c r="E69" s="38">
        <v>90754047.1</v>
      </c>
      <c r="F69" s="39">
        <v>346</v>
      </c>
      <c r="G69" s="39">
        <v>230</v>
      </c>
      <c r="H69" s="38">
        <v>142155617.3</v>
      </c>
      <c r="I69" s="38">
        <v>86457373</v>
      </c>
      <c r="J69" s="6"/>
      <c r="K69" s="3"/>
      <c r="L69" s="3"/>
    </row>
    <row r="70" spans="1:12" ht="15" customHeight="1" thickTop="1">
      <c r="A70" s="57">
        <v>3</v>
      </c>
      <c r="B70" s="40" t="s">
        <v>19</v>
      </c>
      <c r="C70" s="28">
        <f>C73</f>
        <v>1498700</v>
      </c>
      <c r="D70" s="28">
        <f aca="true" t="shared" si="28" ref="D70:I70">D73</f>
        <v>79893</v>
      </c>
      <c r="E70" s="28">
        <f t="shared" si="28"/>
        <v>50531</v>
      </c>
      <c r="F70" s="29">
        <f t="shared" si="28"/>
        <v>130</v>
      </c>
      <c r="G70" s="29">
        <f t="shared" si="28"/>
        <v>53</v>
      </c>
      <c r="H70" s="28">
        <f t="shared" si="28"/>
        <v>368715</v>
      </c>
      <c r="I70" s="28">
        <f t="shared" si="28"/>
        <v>151864</v>
      </c>
      <c r="J70" s="6"/>
      <c r="K70" s="3"/>
      <c r="L70" s="3"/>
    </row>
    <row r="71" spans="1:12" ht="15" customHeight="1">
      <c r="A71" s="62" t="s">
        <v>11</v>
      </c>
      <c r="B71" s="46" t="s">
        <v>25</v>
      </c>
      <c r="C71" s="34"/>
      <c r="D71" s="34"/>
      <c r="E71" s="34"/>
      <c r="F71" s="35"/>
      <c r="G71" s="35"/>
      <c r="H71" s="34"/>
      <c r="I71" s="34"/>
      <c r="J71" s="6"/>
      <c r="K71" s="3"/>
      <c r="L71" s="3"/>
    </row>
    <row r="72" spans="1:12" ht="24.75" customHeight="1">
      <c r="A72" s="62" t="s">
        <v>13</v>
      </c>
      <c r="B72" s="46" t="s">
        <v>26</v>
      </c>
      <c r="C72" s="34"/>
      <c r="D72" s="34"/>
      <c r="E72" s="34"/>
      <c r="F72" s="35"/>
      <c r="G72" s="35"/>
      <c r="H72" s="34"/>
      <c r="I72" s="34"/>
      <c r="J72" s="6"/>
      <c r="K72" s="3"/>
      <c r="L72" s="3"/>
    </row>
    <row r="73" spans="1:12" ht="15" customHeight="1" thickBot="1">
      <c r="A73" s="61" t="s">
        <v>12</v>
      </c>
      <c r="B73" s="45" t="s">
        <v>27</v>
      </c>
      <c r="C73" s="38">
        <v>1498700</v>
      </c>
      <c r="D73" s="38">
        <v>79893</v>
      </c>
      <c r="E73" s="38">
        <v>50531</v>
      </c>
      <c r="F73" s="39">
        <v>130</v>
      </c>
      <c r="G73" s="39">
        <v>53</v>
      </c>
      <c r="H73" s="38">
        <v>368715</v>
      </c>
      <c r="I73" s="38">
        <v>151864</v>
      </c>
      <c r="J73" s="6"/>
      <c r="K73" s="3"/>
      <c r="L73" s="3"/>
    </row>
    <row r="74" spans="1:12" ht="15" customHeight="1" thickTop="1">
      <c r="A74" s="57" t="s">
        <v>14</v>
      </c>
      <c r="B74" s="27" t="s">
        <v>20</v>
      </c>
      <c r="C74" s="28">
        <f>C75</f>
        <v>34887640.8</v>
      </c>
      <c r="D74" s="28">
        <f>D75</f>
        <v>11516929</v>
      </c>
      <c r="E74" s="28">
        <f>E75</f>
        <v>32334285.9</v>
      </c>
      <c r="F74" s="29">
        <v>1</v>
      </c>
      <c r="G74" s="29">
        <v>1</v>
      </c>
      <c r="H74" s="28">
        <f>H75</f>
        <v>32334285.9</v>
      </c>
      <c r="I74" s="28">
        <f>I75</f>
        <v>32334285.9</v>
      </c>
      <c r="J74" s="6"/>
      <c r="K74" s="3"/>
      <c r="L74" s="3"/>
    </row>
    <row r="75" spans="1:12" ht="15" customHeight="1">
      <c r="A75" s="60" t="s">
        <v>17</v>
      </c>
      <c r="B75" s="41" t="s">
        <v>25</v>
      </c>
      <c r="C75" s="34">
        <f>C77</f>
        <v>34887640.8</v>
      </c>
      <c r="D75" s="34">
        <f>D77</f>
        <v>11516929</v>
      </c>
      <c r="E75" s="34">
        <f>E77</f>
        <v>32334285.9</v>
      </c>
      <c r="F75" s="35">
        <v>1</v>
      </c>
      <c r="G75" s="35">
        <v>1</v>
      </c>
      <c r="H75" s="34">
        <f>H77</f>
        <v>32334285.9</v>
      </c>
      <c r="I75" s="34">
        <f>I77</f>
        <v>32334285.9</v>
      </c>
      <c r="J75" s="6"/>
      <c r="K75" s="3"/>
      <c r="L75" s="3"/>
    </row>
    <row r="76" spans="1:12" ht="15" customHeight="1">
      <c r="A76" s="60"/>
      <c r="B76" s="36" t="s">
        <v>1</v>
      </c>
      <c r="C76" s="34"/>
      <c r="D76" s="34"/>
      <c r="E76" s="34"/>
      <c r="F76" s="35"/>
      <c r="G76" s="35"/>
      <c r="H76" s="34"/>
      <c r="I76" s="34"/>
      <c r="J76" s="6"/>
      <c r="K76" s="3"/>
      <c r="L76" s="3"/>
    </row>
    <row r="77" spans="1:12" ht="15" customHeight="1">
      <c r="A77" s="60"/>
      <c r="B77" s="47" t="s">
        <v>24</v>
      </c>
      <c r="C77" s="34">
        <v>34887640.8</v>
      </c>
      <c r="D77" s="34">
        <v>11516929</v>
      </c>
      <c r="E77" s="34">
        <v>32334285.9</v>
      </c>
      <c r="F77" s="35">
        <v>1</v>
      </c>
      <c r="G77" s="35">
        <v>1</v>
      </c>
      <c r="H77" s="34">
        <f>E77</f>
        <v>32334285.9</v>
      </c>
      <c r="I77" s="34">
        <f>H77</f>
        <v>32334285.9</v>
      </c>
      <c r="J77" s="6"/>
      <c r="K77" s="3"/>
      <c r="L77" s="3"/>
    </row>
    <row r="78" spans="1:12" ht="15" customHeight="1">
      <c r="A78" s="60"/>
      <c r="B78" s="48" t="s">
        <v>32</v>
      </c>
      <c r="C78" s="34"/>
      <c r="D78" s="34"/>
      <c r="E78" s="34"/>
      <c r="F78" s="35"/>
      <c r="G78" s="35"/>
      <c r="H78" s="34"/>
      <c r="I78" s="34"/>
      <c r="J78" s="6"/>
      <c r="K78" s="3"/>
      <c r="L78" s="3"/>
    </row>
    <row r="79" spans="1:12" ht="25.5" customHeight="1">
      <c r="A79" s="65" t="s">
        <v>15</v>
      </c>
      <c r="B79" s="41" t="s">
        <v>26</v>
      </c>
      <c r="C79" s="34"/>
      <c r="D79" s="34"/>
      <c r="E79" s="34"/>
      <c r="F79" s="35"/>
      <c r="G79" s="35"/>
      <c r="H79" s="34"/>
      <c r="I79" s="34"/>
      <c r="J79" s="6"/>
      <c r="K79" s="3"/>
      <c r="L79" s="3"/>
    </row>
    <row r="80" spans="1:12" ht="15" customHeight="1" thickBot="1">
      <c r="A80" s="63" t="s">
        <v>16</v>
      </c>
      <c r="B80" s="49" t="s">
        <v>27</v>
      </c>
      <c r="C80" s="38"/>
      <c r="D80" s="38"/>
      <c r="E80" s="38"/>
      <c r="F80" s="39"/>
      <c r="G80" s="39"/>
      <c r="H80" s="38"/>
      <c r="I80" s="38"/>
      <c r="J80" s="6"/>
      <c r="K80" s="3"/>
      <c r="L80" s="3"/>
    </row>
    <row r="81" spans="1:12" ht="45" customHeight="1" hidden="1" thickBot="1" thickTop="1">
      <c r="A81" s="64"/>
      <c r="B81" s="24"/>
      <c r="C81" s="25"/>
      <c r="D81" s="25"/>
      <c r="E81" s="25"/>
      <c r="F81" s="26"/>
      <c r="G81" s="26"/>
      <c r="H81" s="25"/>
      <c r="I81" s="25"/>
      <c r="J81" s="6"/>
      <c r="K81" s="3"/>
      <c r="L81" s="3"/>
    </row>
    <row r="82" spans="1:12" ht="26.25" customHeight="1" thickTop="1">
      <c r="A82" s="57" t="s">
        <v>3</v>
      </c>
      <c r="B82" s="50" t="s">
        <v>36</v>
      </c>
      <c r="C82" s="28">
        <f>C84+C85+C86</f>
        <v>341956870.5</v>
      </c>
      <c r="D82" s="28">
        <f aca="true" t="shared" si="29" ref="D82:I82">D84+D85+D86</f>
        <v>76972213.445</v>
      </c>
      <c r="E82" s="28">
        <f t="shared" si="29"/>
        <v>53541525.653000005</v>
      </c>
      <c r="F82" s="29">
        <f t="shared" si="29"/>
        <v>1255</v>
      </c>
      <c r="G82" s="29">
        <f t="shared" si="29"/>
        <v>499</v>
      </c>
      <c r="H82" s="28">
        <f t="shared" si="29"/>
        <v>262850399.1</v>
      </c>
      <c r="I82" s="28">
        <f t="shared" si="29"/>
        <v>121952064.89999999</v>
      </c>
      <c r="J82" s="6"/>
      <c r="K82" s="3"/>
      <c r="L82" s="3"/>
    </row>
    <row r="83" spans="1:12" ht="15" customHeight="1">
      <c r="A83" s="58"/>
      <c r="B83" s="30" t="s">
        <v>1</v>
      </c>
      <c r="C83" s="31"/>
      <c r="D83" s="31"/>
      <c r="E83" s="31"/>
      <c r="F83" s="51"/>
      <c r="G83" s="51"/>
      <c r="H83" s="31"/>
      <c r="I83" s="31"/>
      <c r="J83" s="6"/>
      <c r="K83" s="3"/>
      <c r="L83" s="3"/>
    </row>
    <row r="84" spans="1:12" ht="15" customHeight="1">
      <c r="A84" s="59" t="s">
        <v>4</v>
      </c>
      <c r="B84" s="33" t="s">
        <v>25</v>
      </c>
      <c r="C84" s="34">
        <f>C88+C96+C100</f>
        <v>228288070.5</v>
      </c>
      <c r="D84" s="34">
        <f aca="true" t="shared" si="30" ref="D84:I84">D88+D96+D100</f>
        <v>74092504.145</v>
      </c>
      <c r="E84" s="34">
        <f t="shared" si="30"/>
        <v>50453103.453</v>
      </c>
      <c r="F84" s="35">
        <f>F88+F96+F100</f>
        <v>1203</v>
      </c>
      <c r="G84" s="35">
        <f t="shared" si="30"/>
        <v>455</v>
      </c>
      <c r="H84" s="34">
        <f t="shared" si="30"/>
        <v>191138893.7</v>
      </c>
      <c r="I84" s="34">
        <f t="shared" si="30"/>
        <v>109467818.3</v>
      </c>
      <c r="J84" s="6"/>
      <c r="K84" s="3"/>
      <c r="L84" s="3"/>
    </row>
    <row r="85" spans="1:12" ht="15" customHeight="1">
      <c r="A85" s="60" t="s">
        <v>5</v>
      </c>
      <c r="B85" s="36" t="s">
        <v>26</v>
      </c>
      <c r="C85" s="34">
        <f>C93+C97+C104</f>
        <v>583900</v>
      </c>
      <c r="D85" s="34">
        <f aca="true" t="shared" si="31" ref="D85:I86">D93+D97+D104</f>
        <v>956007</v>
      </c>
      <c r="E85" s="34">
        <f t="shared" si="31"/>
        <v>956007</v>
      </c>
      <c r="F85" s="35">
        <v>0</v>
      </c>
      <c r="G85" s="35">
        <f t="shared" si="31"/>
        <v>0</v>
      </c>
      <c r="H85" s="34">
        <f t="shared" si="31"/>
        <v>3230958.8</v>
      </c>
      <c r="I85" s="34">
        <f t="shared" si="31"/>
        <v>0</v>
      </c>
      <c r="J85" s="6"/>
      <c r="K85" s="3"/>
      <c r="L85" s="3"/>
    </row>
    <row r="86" spans="1:12" ht="15" customHeight="1" thickBot="1">
      <c r="A86" s="61" t="s">
        <v>6</v>
      </c>
      <c r="B86" s="37" t="s">
        <v>27</v>
      </c>
      <c r="C86" s="38">
        <f>C94+C98+C105</f>
        <v>113084900</v>
      </c>
      <c r="D86" s="38">
        <f t="shared" si="31"/>
        <v>1923702.3</v>
      </c>
      <c r="E86" s="38">
        <f t="shared" si="31"/>
        <v>2132415.2</v>
      </c>
      <c r="F86" s="39">
        <f t="shared" si="31"/>
        <v>52</v>
      </c>
      <c r="G86" s="39">
        <f t="shared" si="31"/>
        <v>44</v>
      </c>
      <c r="H86" s="38">
        <f t="shared" si="31"/>
        <v>68480546.6</v>
      </c>
      <c r="I86" s="38">
        <f t="shared" si="31"/>
        <v>12484246.6</v>
      </c>
      <c r="J86" s="6"/>
      <c r="K86" s="3"/>
      <c r="L86" s="3"/>
    </row>
    <row r="87" spans="1:12" ht="15" customHeight="1" thickTop="1">
      <c r="A87" s="57" t="s">
        <v>7</v>
      </c>
      <c r="B87" s="40" t="s">
        <v>18</v>
      </c>
      <c r="C87" s="28">
        <f aca="true" t="shared" si="32" ref="C87:I87">C88+C93+C94</f>
        <v>119010815.80000001</v>
      </c>
      <c r="D87" s="28">
        <f t="shared" si="32"/>
        <v>35027183.477</v>
      </c>
      <c r="E87" s="28">
        <f t="shared" si="32"/>
        <v>38340402.685</v>
      </c>
      <c r="F87" s="29">
        <f>F88+F92+F94-F92</f>
        <v>992</v>
      </c>
      <c r="G87" s="29">
        <f>G88+G92+G94-G92</f>
        <v>350</v>
      </c>
      <c r="H87" s="28">
        <f t="shared" si="32"/>
        <v>87815572.1</v>
      </c>
      <c r="I87" s="28">
        <f t="shared" si="32"/>
        <v>3674442.5</v>
      </c>
      <c r="J87" s="6"/>
      <c r="K87" s="3"/>
      <c r="L87" s="3"/>
    </row>
    <row r="88" spans="1:12" ht="15" customHeight="1">
      <c r="A88" s="60" t="s">
        <v>8</v>
      </c>
      <c r="B88" s="36" t="s">
        <v>25</v>
      </c>
      <c r="C88" s="34">
        <f>C90+C91+C92</f>
        <v>118426915.80000001</v>
      </c>
      <c r="D88" s="34">
        <f aca="true" t="shared" si="33" ref="D88:I88">D90+D91+D92</f>
        <v>34071176.477</v>
      </c>
      <c r="E88" s="34">
        <f t="shared" si="33"/>
        <v>37384395.685</v>
      </c>
      <c r="F88" s="35">
        <f>F90+F91+F92</f>
        <v>992</v>
      </c>
      <c r="G88" s="35">
        <f t="shared" si="33"/>
        <v>350</v>
      </c>
      <c r="H88" s="34">
        <f t="shared" si="33"/>
        <v>84584613.3</v>
      </c>
      <c r="I88" s="34">
        <f t="shared" si="33"/>
        <v>3674442.5</v>
      </c>
      <c r="J88" s="6"/>
      <c r="K88" s="3"/>
      <c r="L88" s="3"/>
    </row>
    <row r="89" spans="1:12" ht="15" customHeight="1">
      <c r="A89" s="60"/>
      <c r="B89" s="41" t="s">
        <v>1</v>
      </c>
      <c r="C89" s="34"/>
      <c r="D89" s="34"/>
      <c r="E89" s="34"/>
      <c r="F89" s="35"/>
      <c r="G89" s="35"/>
      <c r="H89" s="34"/>
      <c r="I89" s="34"/>
      <c r="J89" s="6"/>
      <c r="K89" s="3"/>
      <c r="L89" s="3"/>
    </row>
    <row r="90" spans="1:12" ht="15" customHeight="1">
      <c r="A90" s="60"/>
      <c r="B90" s="42" t="s">
        <v>2</v>
      </c>
      <c r="C90" s="34">
        <v>96768493.4</v>
      </c>
      <c r="D90" s="34">
        <v>33135112.417</v>
      </c>
      <c r="E90" s="34">
        <v>36448331.625</v>
      </c>
      <c r="F90" s="35">
        <v>985</v>
      </c>
      <c r="G90" s="35">
        <v>350</v>
      </c>
      <c r="H90" s="34">
        <v>76437216</v>
      </c>
      <c r="I90" s="34">
        <v>3674442.5</v>
      </c>
      <c r="J90" s="6"/>
      <c r="K90" s="3"/>
      <c r="L90" s="3"/>
    </row>
    <row r="91" spans="1:12" ht="22.5" customHeight="1">
      <c r="A91" s="59"/>
      <c r="B91" s="43" t="s">
        <v>33</v>
      </c>
      <c r="C91" s="34">
        <v>0</v>
      </c>
      <c r="D91" s="34">
        <v>0</v>
      </c>
      <c r="E91" s="34">
        <v>0</v>
      </c>
      <c r="F91" s="35">
        <v>0</v>
      </c>
      <c r="G91" s="35">
        <v>0</v>
      </c>
      <c r="H91" s="34">
        <v>0</v>
      </c>
      <c r="I91" s="34">
        <v>0</v>
      </c>
      <c r="J91" s="6"/>
      <c r="K91" s="3"/>
      <c r="L91" s="3"/>
    </row>
    <row r="92" spans="1:12" ht="15" customHeight="1">
      <c r="A92" s="62"/>
      <c r="B92" s="43" t="s">
        <v>31</v>
      </c>
      <c r="C92" s="34">
        <v>21658422.4</v>
      </c>
      <c r="D92" s="34">
        <v>936064.06</v>
      </c>
      <c r="E92" s="34">
        <v>936064.06</v>
      </c>
      <c r="F92" s="66">
        <v>7</v>
      </c>
      <c r="G92" s="66">
        <v>0</v>
      </c>
      <c r="H92" s="34">
        <v>8147397.3</v>
      </c>
      <c r="I92" s="34">
        <v>0</v>
      </c>
      <c r="J92" s="6"/>
      <c r="K92" s="3"/>
      <c r="L92" s="3"/>
    </row>
    <row r="93" spans="1:12" ht="22.5" customHeight="1">
      <c r="A93" s="60" t="s">
        <v>9</v>
      </c>
      <c r="B93" s="44" t="s">
        <v>26</v>
      </c>
      <c r="C93" s="34">
        <v>583900</v>
      </c>
      <c r="D93" s="34">
        <v>956007</v>
      </c>
      <c r="E93" s="34">
        <v>956007</v>
      </c>
      <c r="F93" s="67"/>
      <c r="G93" s="67"/>
      <c r="H93" s="34">
        <v>3230958.8</v>
      </c>
      <c r="I93" s="34">
        <v>0</v>
      </c>
      <c r="J93" s="6"/>
      <c r="K93" s="3"/>
      <c r="L93" s="3"/>
    </row>
    <row r="94" spans="1:12" ht="15" customHeight="1" thickBot="1">
      <c r="A94" s="61" t="s">
        <v>10</v>
      </c>
      <c r="B94" s="45" t="s">
        <v>27</v>
      </c>
      <c r="C94" s="38">
        <v>0</v>
      </c>
      <c r="D94" s="38">
        <v>0</v>
      </c>
      <c r="E94" s="38">
        <v>0</v>
      </c>
      <c r="F94" s="39">
        <v>0</v>
      </c>
      <c r="G94" s="39">
        <v>0</v>
      </c>
      <c r="H94" s="38">
        <v>0</v>
      </c>
      <c r="I94" s="38">
        <v>0</v>
      </c>
      <c r="J94" s="6"/>
      <c r="K94" s="3"/>
      <c r="L94" s="3"/>
    </row>
    <row r="95" spans="1:12" ht="15" customHeight="1" thickTop="1">
      <c r="A95" s="57">
        <v>3</v>
      </c>
      <c r="B95" s="40" t="s">
        <v>19</v>
      </c>
      <c r="C95" s="28">
        <f aca="true" t="shared" si="34" ref="C95:I95">C96+C97+C98</f>
        <v>509902.2</v>
      </c>
      <c r="D95" s="28">
        <f t="shared" si="34"/>
        <v>121401.12</v>
      </c>
      <c r="E95" s="28">
        <f t="shared" si="34"/>
        <v>121401.12</v>
      </c>
      <c r="F95" s="29">
        <f t="shared" si="34"/>
        <v>73</v>
      </c>
      <c r="G95" s="29">
        <f t="shared" si="34"/>
        <v>23</v>
      </c>
      <c r="H95" s="28">
        <f t="shared" si="34"/>
        <v>328859</v>
      </c>
      <c r="I95" s="28">
        <f t="shared" si="34"/>
        <v>328859</v>
      </c>
      <c r="J95" s="6"/>
      <c r="K95" s="3"/>
      <c r="L95" s="3"/>
    </row>
    <row r="96" spans="1:12" ht="15" customHeight="1">
      <c r="A96" s="62" t="s">
        <v>11</v>
      </c>
      <c r="B96" s="46" t="s">
        <v>25</v>
      </c>
      <c r="C96" s="34">
        <v>509902.2</v>
      </c>
      <c r="D96" s="34">
        <v>121401.12</v>
      </c>
      <c r="E96" s="34">
        <v>121401.12</v>
      </c>
      <c r="F96" s="35">
        <v>73</v>
      </c>
      <c r="G96" s="35">
        <v>23</v>
      </c>
      <c r="H96" s="34">
        <v>328859</v>
      </c>
      <c r="I96" s="34">
        <v>328859</v>
      </c>
      <c r="J96" s="6"/>
      <c r="K96" s="3"/>
      <c r="L96" s="3"/>
    </row>
    <row r="97" spans="1:12" ht="23.25" customHeight="1">
      <c r="A97" s="62" t="s">
        <v>13</v>
      </c>
      <c r="B97" s="46" t="s">
        <v>26</v>
      </c>
      <c r="C97" s="34">
        <v>0</v>
      </c>
      <c r="D97" s="34">
        <v>0</v>
      </c>
      <c r="E97" s="34">
        <v>0</v>
      </c>
      <c r="F97" s="35">
        <v>0</v>
      </c>
      <c r="G97" s="35">
        <v>0</v>
      </c>
      <c r="H97" s="34">
        <v>0</v>
      </c>
      <c r="I97" s="34">
        <v>0</v>
      </c>
      <c r="J97" s="6"/>
      <c r="K97" s="3"/>
      <c r="L97" s="3"/>
    </row>
    <row r="98" spans="1:12" ht="15" customHeight="1" thickBot="1">
      <c r="A98" s="61" t="s">
        <v>12</v>
      </c>
      <c r="B98" s="45" t="s">
        <v>27</v>
      </c>
      <c r="C98" s="38">
        <v>0</v>
      </c>
      <c r="D98" s="38">
        <v>0</v>
      </c>
      <c r="E98" s="38">
        <v>0</v>
      </c>
      <c r="F98" s="39">
        <v>0</v>
      </c>
      <c r="G98" s="39">
        <v>0</v>
      </c>
      <c r="H98" s="38">
        <v>0</v>
      </c>
      <c r="I98" s="38">
        <v>0</v>
      </c>
      <c r="J98" s="6"/>
      <c r="K98" s="3"/>
      <c r="L98" s="3"/>
    </row>
    <row r="99" spans="1:12" ht="15" customHeight="1" thickTop="1">
      <c r="A99" s="57" t="s">
        <v>14</v>
      </c>
      <c r="B99" s="27" t="s">
        <v>20</v>
      </c>
      <c r="C99" s="28">
        <f aca="true" t="shared" si="35" ref="C99:I99">C100+C104+C105</f>
        <v>222436152.5</v>
      </c>
      <c r="D99" s="28">
        <f t="shared" si="35"/>
        <v>41823628.848</v>
      </c>
      <c r="E99" s="28">
        <f t="shared" si="35"/>
        <v>15079721.848000001</v>
      </c>
      <c r="F99" s="29">
        <f t="shared" si="35"/>
        <v>190</v>
      </c>
      <c r="G99" s="29">
        <f t="shared" si="35"/>
        <v>126</v>
      </c>
      <c r="H99" s="28">
        <f t="shared" si="35"/>
        <v>174705968</v>
      </c>
      <c r="I99" s="28">
        <f t="shared" si="35"/>
        <v>117948763.39999999</v>
      </c>
      <c r="J99" s="6"/>
      <c r="K99" s="3"/>
      <c r="L99" s="3"/>
    </row>
    <row r="100" spans="1:12" ht="15" customHeight="1">
      <c r="A100" s="60" t="s">
        <v>17</v>
      </c>
      <c r="B100" s="41" t="s">
        <v>25</v>
      </c>
      <c r="C100" s="34">
        <f>C102+C103</f>
        <v>109351252.5</v>
      </c>
      <c r="D100" s="34">
        <f aca="true" t="shared" si="36" ref="D100:I100">D102+D103</f>
        <v>39899926.548</v>
      </c>
      <c r="E100" s="34">
        <f t="shared" si="36"/>
        <v>12947306.648</v>
      </c>
      <c r="F100" s="35">
        <f t="shared" si="36"/>
        <v>138</v>
      </c>
      <c r="G100" s="35">
        <f t="shared" si="36"/>
        <v>82</v>
      </c>
      <c r="H100" s="34">
        <f t="shared" si="36"/>
        <v>106225421.4</v>
      </c>
      <c r="I100" s="34">
        <f t="shared" si="36"/>
        <v>105464516.8</v>
      </c>
      <c r="J100" s="6"/>
      <c r="K100" s="3"/>
      <c r="L100" s="3"/>
    </row>
    <row r="101" spans="1:12" ht="15" customHeight="1">
      <c r="A101" s="60"/>
      <c r="B101" s="36" t="s">
        <v>1</v>
      </c>
      <c r="C101" s="34"/>
      <c r="D101" s="34"/>
      <c r="E101" s="34"/>
      <c r="F101" s="35"/>
      <c r="G101" s="35"/>
      <c r="H101" s="34"/>
      <c r="I101" s="34"/>
      <c r="J101" s="6"/>
      <c r="K101" s="3"/>
      <c r="L101" s="3"/>
    </row>
    <row r="102" spans="1:12" ht="15" customHeight="1">
      <c r="A102" s="60"/>
      <c r="B102" s="47" t="s">
        <v>24</v>
      </c>
      <c r="C102" s="34">
        <f>4795851.5+104555401</f>
        <v>109351252.5</v>
      </c>
      <c r="D102" s="34">
        <f>466626.748+39433299.8</f>
        <v>39899926.548</v>
      </c>
      <c r="E102" s="34">
        <f>466626.748+12480679.9</f>
        <v>12947306.648</v>
      </c>
      <c r="F102" s="35">
        <f>136+2</f>
        <v>138</v>
      </c>
      <c r="G102" s="35">
        <f>80+2</f>
        <v>82</v>
      </c>
      <c r="H102" s="34">
        <f>1670020.4+104555401</f>
        <v>106225421.4</v>
      </c>
      <c r="I102" s="34">
        <f>909115.8+104555401</f>
        <v>105464516.8</v>
      </c>
      <c r="J102" s="6"/>
      <c r="K102" s="3"/>
      <c r="L102" s="3"/>
    </row>
    <row r="103" spans="1:12" ht="15" customHeight="1">
      <c r="A103" s="60"/>
      <c r="B103" s="48" t="s">
        <v>32</v>
      </c>
      <c r="C103" s="34">
        <v>0</v>
      </c>
      <c r="D103" s="34">
        <v>0</v>
      </c>
      <c r="E103" s="34">
        <v>0</v>
      </c>
      <c r="F103" s="35">
        <v>0</v>
      </c>
      <c r="G103" s="35">
        <v>0</v>
      </c>
      <c r="H103" s="34">
        <v>0</v>
      </c>
      <c r="I103" s="34">
        <v>0</v>
      </c>
      <c r="J103" s="6"/>
      <c r="K103" s="3"/>
      <c r="L103" s="3"/>
    </row>
    <row r="104" spans="1:12" ht="25.5" customHeight="1">
      <c r="A104" s="65" t="s">
        <v>15</v>
      </c>
      <c r="B104" s="41" t="s">
        <v>26</v>
      </c>
      <c r="C104" s="34">
        <v>0</v>
      </c>
      <c r="D104" s="34">
        <v>0</v>
      </c>
      <c r="E104" s="34">
        <v>0</v>
      </c>
      <c r="F104" s="35">
        <v>0</v>
      </c>
      <c r="G104" s="35">
        <v>0</v>
      </c>
      <c r="H104" s="34">
        <v>0</v>
      </c>
      <c r="I104" s="34">
        <v>0</v>
      </c>
      <c r="J104" s="6"/>
      <c r="K104" s="3"/>
      <c r="L104" s="3"/>
    </row>
    <row r="105" spans="1:12" ht="15" customHeight="1" thickBot="1">
      <c r="A105" s="63" t="s">
        <v>16</v>
      </c>
      <c r="B105" s="49" t="s">
        <v>27</v>
      </c>
      <c r="C105" s="38">
        <v>113084900</v>
      </c>
      <c r="D105" s="38">
        <v>1923702.3</v>
      </c>
      <c r="E105" s="38">
        <v>2132415.2</v>
      </c>
      <c r="F105" s="39">
        <v>52</v>
      </c>
      <c r="G105" s="39">
        <v>44</v>
      </c>
      <c r="H105" s="38">
        <v>68480546.6</v>
      </c>
      <c r="I105" s="38">
        <v>12484246.6</v>
      </c>
      <c r="J105" s="6"/>
      <c r="K105" s="3"/>
      <c r="L105" s="3"/>
    </row>
    <row r="106" spans="1:12" ht="46.5" customHeight="1" hidden="1" thickBot="1" thickTop="1">
      <c r="A106" s="64"/>
      <c r="B106" s="24"/>
      <c r="C106" s="25"/>
      <c r="D106" s="25"/>
      <c r="E106" s="25"/>
      <c r="F106" s="26"/>
      <c r="G106" s="26"/>
      <c r="H106" s="25"/>
      <c r="I106" s="25"/>
      <c r="J106" s="6"/>
      <c r="K106" s="3"/>
      <c r="L106" s="3"/>
    </row>
    <row r="107" spans="1:12" ht="27" customHeight="1" thickTop="1">
      <c r="A107" s="57" t="s">
        <v>3</v>
      </c>
      <c r="B107" s="50" t="s">
        <v>37</v>
      </c>
      <c r="C107" s="28">
        <f>SUM(C109:C111)</f>
        <v>113519946.6</v>
      </c>
      <c r="D107" s="28">
        <f aca="true" t="shared" si="37" ref="D107:I107">SUM(D109:D111)</f>
        <v>17589273.9</v>
      </c>
      <c r="E107" s="28">
        <f t="shared" si="37"/>
        <v>17759884.7</v>
      </c>
      <c r="F107" s="29">
        <f t="shared" si="37"/>
        <v>95</v>
      </c>
      <c r="G107" s="29">
        <f t="shared" si="37"/>
        <v>65</v>
      </c>
      <c r="H107" s="28">
        <f t="shared" si="37"/>
        <v>60610158.89999999</v>
      </c>
      <c r="I107" s="28">
        <f t="shared" si="37"/>
        <v>17810064.299999997</v>
      </c>
      <c r="J107" s="6"/>
      <c r="K107" s="3"/>
      <c r="L107" s="3"/>
    </row>
    <row r="108" spans="1:12" ht="15" customHeight="1">
      <c r="A108" s="58"/>
      <c r="B108" s="30" t="s">
        <v>1</v>
      </c>
      <c r="C108" s="31"/>
      <c r="D108" s="31"/>
      <c r="E108" s="31"/>
      <c r="F108" s="51"/>
      <c r="G108" s="51"/>
      <c r="H108" s="31"/>
      <c r="I108" s="31"/>
      <c r="J108" s="6"/>
      <c r="K108" s="3"/>
      <c r="L108" s="3"/>
    </row>
    <row r="109" spans="1:12" ht="15" customHeight="1">
      <c r="A109" s="59" t="s">
        <v>4</v>
      </c>
      <c r="B109" s="33" t="s">
        <v>25</v>
      </c>
      <c r="C109" s="34">
        <f>SUM(C113+C121+C125)</f>
        <v>22398946.599999998</v>
      </c>
      <c r="D109" s="34">
        <f aca="true" t="shared" si="38" ref="D109:I109">SUM(+D113+D121+D125)</f>
        <v>4287205.3</v>
      </c>
      <c r="E109" s="34">
        <f>SUM(E113+E121+E125)</f>
        <v>4086809</v>
      </c>
      <c r="F109" s="35">
        <f t="shared" si="38"/>
        <v>88</v>
      </c>
      <c r="G109" s="35">
        <f t="shared" si="38"/>
        <v>61</v>
      </c>
      <c r="H109" s="34">
        <f>SUM(H113+H121+H125)</f>
        <v>17931296.499999996</v>
      </c>
      <c r="I109" s="34">
        <f t="shared" si="38"/>
        <v>42796.4</v>
      </c>
      <c r="J109" s="6"/>
      <c r="K109" s="3"/>
      <c r="L109" s="3"/>
    </row>
    <row r="110" spans="1:12" ht="15" customHeight="1">
      <c r="A110" s="60" t="s">
        <v>5</v>
      </c>
      <c r="B110" s="36" t="s">
        <v>26</v>
      </c>
      <c r="C110" s="34">
        <f>SUM(C118+C122+C129)</f>
        <v>0</v>
      </c>
      <c r="D110" s="34">
        <f aca="true" t="shared" si="39" ref="D110:I111">SUM(D118+D122+D129)</f>
        <v>0</v>
      </c>
      <c r="E110" s="34">
        <f t="shared" si="39"/>
        <v>0</v>
      </c>
      <c r="F110" s="35">
        <f t="shared" si="39"/>
        <v>0</v>
      </c>
      <c r="G110" s="35">
        <f t="shared" si="39"/>
        <v>0</v>
      </c>
      <c r="H110" s="34">
        <f t="shared" si="39"/>
        <v>0</v>
      </c>
      <c r="I110" s="34">
        <f t="shared" si="39"/>
        <v>0</v>
      </c>
      <c r="J110" s="6"/>
      <c r="K110" s="3"/>
      <c r="L110" s="3"/>
    </row>
    <row r="111" spans="1:12" ht="15" customHeight="1" thickBot="1">
      <c r="A111" s="61" t="s">
        <v>6</v>
      </c>
      <c r="B111" s="37" t="s">
        <v>27</v>
      </c>
      <c r="C111" s="38">
        <f>SUM(C119+C123+C130)</f>
        <v>91121000</v>
      </c>
      <c r="D111" s="38">
        <f t="shared" si="39"/>
        <v>13302068.6</v>
      </c>
      <c r="E111" s="38">
        <f t="shared" si="39"/>
        <v>13673075.7</v>
      </c>
      <c r="F111" s="39">
        <f t="shared" si="39"/>
        <v>7</v>
      </c>
      <c r="G111" s="39">
        <f t="shared" si="39"/>
        <v>4</v>
      </c>
      <c r="H111" s="38">
        <f t="shared" si="39"/>
        <v>42678862.4</v>
      </c>
      <c r="I111" s="38">
        <f t="shared" si="39"/>
        <v>17767267.9</v>
      </c>
      <c r="J111" s="6"/>
      <c r="K111" s="3"/>
      <c r="L111" s="3"/>
    </row>
    <row r="112" spans="1:12" ht="15" customHeight="1" thickTop="1">
      <c r="A112" s="57" t="s">
        <v>7</v>
      </c>
      <c r="B112" s="40" t="s">
        <v>18</v>
      </c>
      <c r="C112" s="28">
        <f aca="true" t="shared" si="40" ref="C112:I112">SUM(C113+C118+C119)</f>
        <v>113393795.9</v>
      </c>
      <c r="D112" s="28">
        <f>SUM(D113+D118+D119)</f>
        <v>17586642.9</v>
      </c>
      <c r="E112" s="28">
        <f t="shared" si="40"/>
        <v>17718480.8</v>
      </c>
      <c r="F112" s="29">
        <f t="shared" si="40"/>
        <v>35</v>
      </c>
      <c r="G112" s="29">
        <f t="shared" si="40"/>
        <v>6</v>
      </c>
      <c r="H112" s="28">
        <f t="shared" si="40"/>
        <v>60572058</v>
      </c>
      <c r="I112" s="28">
        <f t="shared" si="40"/>
        <v>17771972.299999997</v>
      </c>
      <c r="J112" s="6"/>
      <c r="K112" s="3"/>
      <c r="L112" s="3"/>
    </row>
    <row r="113" spans="1:12" ht="15" customHeight="1">
      <c r="A113" s="60" t="s">
        <v>8</v>
      </c>
      <c r="B113" s="36" t="s">
        <v>25</v>
      </c>
      <c r="C113" s="34">
        <f aca="true" t="shared" si="41" ref="C113:I113">SUM(C115:C117)</f>
        <v>22277795.9</v>
      </c>
      <c r="D113" s="34">
        <f t="shared" si="41"/>
        <v>4284574.3</v>
      </c>
      <c r="E113" s="34">
        <f t="shared" si="41"/>
        <v>4045405.1</v>
      </c>
      <c r="F113" s="35">
        <f t="shared" si="41"/>
        <v>28</v>
      </c>
      <c r="G113" s="35">
        <f t="shared" si="41"/>
        <v>2</v>
      </c>
      <c r="H113" s="34">
        <f t="shared" si="41"/>
        <v>17893195.599999998</v>
      </c>
      <c r="I113" s="34">
        <f t="shared" si="41"/>
        <v>4704.4</v>
      </c>
      <c r="J113" s="6"/>
      <c r="K113" s="3"/>
      <c r="L113" s="3"/>
    </row>
    <row r="114" spans="1:12" ht="15" customHeight="1">
      <c r="A114" s="60"/>
      <c r="B114" s="41" t="s">
        <v>1</v>
      </c>
      <c r="C114" s="34"/>
      <c r="D114" s="34"/>
      <c r="E114" s="34"/>
      <c r="F114" s="35"/>
      <c r="G114" s="35"/>
      <c r="H114" s="34"/>
      <c r="I114" s="34"/>
      <c r="J114" s="6"/>
      <c r="K114" s="3"/>
      <c r="L114" s="3"/>
    </row>
    <row r="115" spans="1:12" ht="15" customHeight="1">
      <c r="A115" s="60"/>
      <c r="B115" s="42" t="s">
        <v>2</v>
      </c>
      <c r="C115" s="34">
        <v>22277795.9</v>
      </c>
      <c r="D115" s="34">
        <v>4284574.3</v>
      </c>
      <c r="E115" s="34">
        <v>4045405.1</v>
      </c>
      <c r="F115" s="35">
        <f>20+3+1+2+G115</f>
        <v>28</v>
      </c>
      <c r="G115" s="35">
        <v>2</v>
      </c>
      <c r="H115" s="34">
        <f>15934968.4+335704.7+230295.6+1261712.5+125810+I115</f>
        <v>17893195.599999998</v>
      </c>
      <c r="I115" s="34">
        <f>272.9+4431.5</f>
        <v>4704.4</v>
      </c>
      <c r="J115" s="6"/>
      <c r="K115" s="3"/>
      <c r="L115" s="3"/>
    </row>
    <row r="116" spans="1:12" ht="21.75" customHeight="1">
      <c r="A116" s="59"/>
      <c r="B116" s="43" t="s">
        <v>33</v>
      </c>
      <c r="C116" s="34"/>
      <c r="D116" s="34"/>
      <c r="E116" s="34"/>
      <c r="F116" s="35"/>
      <c r="G116" s="35"/>
      <c r="H116" s="34"/>
      <c r="I116" s="34"/>
      <c r="J116" s="6"/>
      <c r="K116" s="3"/>
      <c r="L116" s="3"/>
    </row>
    <row r="117" spans="1:12" ht="15" customHeight="1">
      <c r="A117" s="62"/>
      <c r="B117" s="43" t="s">
        <v>31</v>
      </c>
      <c r="C117" s="34"/>
      <c r="D117" s="34"/>
      <c r="E117" s="34"/>
      <c r="F117" s="35"/>
      <c r="G117" s="35"/>
      <c r="H117" s="34"/>
      <c r="I117" s="34"/>
      <c r="J117" s="6"/>
      <c r="K117" s="3"/>
      <c r="L117" s="3"/>
    </row>
    <row r="118" spans="1:12" ht="24" customHeight="1">
      <c r="A118" s="60" t="s">
        <v>9</v>
      </c>
      <c r="B118" s="44" t="s">
        <v>26</v>
      </c>
      <c r="C118" s="34">
        <v>0</v>
      </c>
      <c r="D118" s="34">
        <v>0</v>
      </c>
      <c r="E118" s="34">
        <v>0</v>
      </c>
      <c r="F118" s="35">
        <v>0</v>
      </c>
      <c r="G118" s="35">
        <v>0</v>
      </c>
      <c r="H118" s="34">
        <v>0</v>
      </c>
      <c r="I118" s="34">
        <v>0</v>
      </c>
      <c r="J118" s="6"/>
      <c r="K118" s="3"/>
      <c r="L118" s="3"/>
    </row>
    <row r="119" spans="1:12" ht="15" customHeight="1" thickBot="1">
      <c r="A119" s="61" t="s">
        <v>10</v>
      </c>
      <c r="B119" s="45" t="s">
        <v>27</v>
      </c>
      <c r="C119" s="38">
        <v>91116000</v>
      </c>
      <c r="D119" s="38">
        <v>13302068.6</v>
      </c>
      <c r="E119" s="38">
        <v>13673075.7</v>
      </c>
      <c r="F119" s="39">
        <f>3+G119</f>
        <v>7</v>
      </c>
      <c r="G119" s="39">
        <v>4</v>
      </c>
      <c r="H119" s="38">
        <f>24911594.5+I119</f>
        <v>42678862.4</v>
      </c>
      <c r="I119" s="38">
        <v>17767267.9</v>
      </c>
      <c r="J119" s="6"/>
      <c r="K119" s="3"/>
      <c r="L119" s="3"/>
    </row>
    <row r="120" spans="1:12" ht="15" customHeight="1" thickTop="1">
      <c r="A120" s="57">
        <v>3</v>
      </c>
      <c r="B120" s="40" t="s">
        <v>19</v>
      </c>
      <c r="C120" s="28">
        <f>SUM(C121:C123)</f>
        <v>34200</v>
      </c>
      <c r="D120" s="28">
        <f aca="true" t="shared" si="42" ref="D120:I120">SUM(D121:D123)</f>
        <v>0</v>
      </c>
      <c r="E120" s="28">
        <f t="shared" si="42"/>
        <v>7710</v>
      </c>
      <c r="F120" s="29">
        <f t="shared" si="42"/>
        <v>4</v>
      </c>
      <c r="G120" s="29">
        <f t="shared" si="42"/>
        <v>4</v>
      </c>
      <c r="H120" s="28">
        <f t="shared" si="42"/>
        <v>25700</v>
      </c>
      <c r="I120" s="28">
        <f t="shared" si="42"/>
        <v>25700</v>
      </c>
      <c r="J120" s="6"/>
      <c r="K120" s="3"/>
      <c r="L120" s="3"/>
    </row>
    <row r="121" spans="1:12" ht="15" customHeight="1">
      <c r="A121" s="62" t="s">
        <v>11</v>
      </c>
      <c r="B121" s="46" t="s">
        <v>25</v>
      </c>
      <c r="C121" s="34">
        <v>29200</v>
      </c>
      <c r="D121" s="34">
        <v>0</v>
      </c>
      <c r="E121" s="34">
        <v>7710</v>
      </c>
      <c r="F121" s="35">
        <v>4</v>
      </c>
      <c r="G121" s="35">
        <v>4</v>
      </c>
      <c r="H121" s="34">
        <v>25700</v>
      </c>
      <c r="I121" s="34">
        <v>25700</v>
      </c>
      <c r="J121" s="6"/>
      <c r="K121" s="3"/>
      <c r="L121" s="3"/>
    </row>
    <row r="122" spans="1:12" ht="23.25" customHeight="1">
      <c r="A122" s="62" t="s">
        <v>13</v>
      </c>
      <c r="B122" s="46" t="s">
        <v>26</v>
      </c>
      <c r="C122" s="34">
        <v>0</v>
      </c>
      <c r="D122" s="34">
        <v>0</v>
      </c>
      <c r="E122" s="34">
        <v>0</v>
      </c>
      <c r="F122" s="35">
        <v>0</v>
      </c>
      <c r="G122" s="35">
        <v>0</v>
      </c>
      <c r="H122" s="34">
        <v>0</v>
      </c>
      <c r="I122" s="34">
        <v>0</v>
      </c>
      <c r="J122" s="6"/>
      <c r="K122" s="3"/>
      <c r="L122" s="3"/>
    </row>
    <row r="123" spans="1:12" ht="15" customHeight="1" thickBot="1">
      <c r="A123" s="61" t="s">
        <v>12</v>
      </c>
      <c r="B123" s="45" t="s">
        <v>27</v>
      </c>
      <c r="C123" s="38">
        <v>5000</v>
      </c>
      <c r="D123" s="34">
        <v>0</v>
      </c>
      <c r="E123" s="34">
        <v>0</v>
      </c>
      <c r="F123" s="35">
        <v>0</v>
      </c>
      <c r="G123" s="35">
        <v>0</v>
      </c>
      <c r="H123" s="34">
        <v>0</v>
      </c>
      <c r="I123" s="34">
        <v>0</v>
      </c>
      <c r="J123" s="6"/>
      <c r="K123" s="3"/>
      <c r="L123" s="3"/>
    </row>
    <row r="124" spans="1:12" ht="15" customHeight="1" thickTop="1">
      <c r="A124" s="57" t="s">
        <v>14</v>
      </c>
      <c r="B124" s="27" t="s">
        <v>20</v>
      </c>
      <c r="C124" s="28">
        <f>SUM(C125+C129+C130)</f>
        <v>91950.7</v>
      </c>
      <c r="D124" s="28">
        <f aca="true" t="shared" si="43" ref="D124:I124">SUM(D125+D129+D130)</f>
        <v>2631</v>
      </c>
      <c r="E124" s="28">
        <f>SUM(E125+E129+E130)</f>
        <v>33693.9</v>
      </c>
      <c r="F124" s="29">
        <f t="shared" si="43"/>
        <v>56</v>
      </c>
      <c r="G124" s="29">
        <f t="shared" si="43"/>
        <v>55</v>
      </c>
      <c r="H124" s="28">
        <f t="shared" si="43"/>
        <v>12400.9</v>
      </c>
      <c r="I124" s="28">
        <f t="shared" si="43"/>
        <v>12392</v>
      </c>
      <c r="J124" s="6"/>
      <c r="K124" s="3"/>
      <c r="L124" s="3"/>
    </row>
    <row r="125" spans="1:12" ht="15" customHeight="1">
      <c r="A125" s="60" t="s">
        <v>17</v>
      </c>
      <c r="B125" s="41" t="s">
        <v>25</v>
      </c>
      <c r="C125" s="34">
        <v>91950.7</v>
      </c>
      <c r="D125" s="34">
        <f>SUM(D127)</f>
        <v>2631</v>
      </c>
      <c r="E125" s="34">
        <v>33693.9</v>
      </c>
      <c r="F125" s="35">
        <f>SUM(F127)</f>
        <v>56</v>
      </c>
      <c r="G125" s="35">
        <f>SUM(G127)</f>
        <v>55</v>
      </c>
      <c r="H125" s="34">
        <f>SUM(H127)</f>
        <v>12400.9</v>
      </c>
      <c r="I125" s="34">
        <f>SUM(I127)</f>
        <v>12392</v>
      </c>
      <c r="J125" s="6"/>
      <c r="K125" s="3"/>
      <c r="L125" s="3"/>
    </row>
    <row r="126" spans="1:12" ht="15" customHeight="1">
      <c r="A126" s="60"/>
      <c r="B126" s="36" t="s">
        <v>1</v>
      </c>
      <c r="C126" s="34"/>
      <c r="D126" s="34"/>
      <c r="E126" s="34"/>
      <c r="F126" s="35"/>
      <c r="G126" s="35"/>
      <c r="H126" s="34"/>
      <c r="I126" s="34"/>
      <c r="J126" s="6"/>
      <c r="K126" s="3"/>
      <c r="L126" s="3"/>
    </row>
    <row r="127" spans="1:12" ht="15" customHeight="1">
      <c r="A127" s="60"/>
      <c r="B127" s="47" t="s">
        <v>24</v>
      </c>
      <c r="C127" s="34">
        <v>21530.5</v>
      </c>
      <c r="D127" s="34">
        <v>2631</v>
      </c>
      <c r="E127" s="34">
        <v>2631</v>
      </c>
      <c r="F127" s="35">
        <f>1+G127</f>
        <v>56</v>
      </c>
      <c r="G127" s="35">
        <v>55</v>
      </c>
      <c r="H127" s="34">
        <f>8.9+I127</f>
        <v>12400.9</v>
      </c>
      <c r="I127" s="34">
        <v>12392</v>
      </c>
      <c r="J127" s="6"/>
      <c r="K127" s="3"/>
      <c r="L127" s="3"/>
    </row>
    <row r="128" spans="1:12" ht="15" customHeight="1">
      <c r="A128" s="60"/>
      <c r="B128" s="48" t="s">
        <v>32</v>
      </c>
      <c r="C128" s="34"/>
      <c r="D128" s="34"/>
      <c r="E128" s="34"/>
      <c r="F128" s="35"/>
      <c r="G128" s="35"/>
      <c r="H128" s="34"/>
      <c r="I128" s="34"/>
      <c r="J128" s="6"/>
      <c r="K128" s="3"/>
      <c r="L128" s="3"/>
    </row>
    <row r="129" spans="1:12" ht="27" customHeight="1">
      <c r="A129" s="65" t="s">
        <v>15</v>
      </c>
      <c r="B129" s="41" t="s">
        <v>26</v>
      </c>
      <c r="C129" s="34">
        <v>0</v>
      </c>
      <c r="D129" s="34">
        <v>0</v>
      </c>
      <c r="E129" s="34">
        <v>0</v>
      </c>
      <c r="F129" s="35">
        <v>0</v>
      </c>
      <c r="G129" s="35">
        <v>0</v>
      </c>
      <c r="H129" s="34">
        <v>0</v>
      </c>
      <c r="I129" s="34">
        <v>0</v>
      </c>
      <c r="J129" s="6"/>
      <c r="K129" s="3"/>
      <c r="L129" s="3"/>
    </row>
    <row r="130" spans="1:12" ht="15" customHeight="1" thickBot="1">
      <c r="A130" s="63" t="s">
        <v>16</v>
      </c>
      <c r="B130" s="49" t="s">
        <v>27</v>
      </c>
      <c r="C130" s="38">
        <v>0</v>
      </c>
      <c r="D130" s="38">
        <v>0</v>
      </c>
      <c r="E130" s="38">
        <v>0</v>
      </c>
      <c r="F130" s="39">
        <v>0</v>
      </c>
      <c r="G130" s="39">
        <v>0</v>
      </c>
      <c r="H130" s="38">
        <v>0</v>
      </c>
      <c r="I130" s="38">
        <v>0</v>
      </c>
      <c r="J130" s="6"/>
      <c r="K130" s="3"/>
      <c r="L130" s="3"/>
    </row>
    <row r="131" spans="1:12" ht="48" customHeight="1" hidden="1" thickBot="1" thickTop="1">
      <c r="A131" s="64"/>
      <c r="B131" s="24"/>
      <c r="C131" s="25"/>
      <c r="D131" s="25"/>
      <c r="E131" s="25"/>
      <c r="F131" s="26"/>
      <c r="G131" s="26"/>
      <c r="H131" s="25"/>
      <c r="I131" s="25"/>
      <c r="J131" s="6"/>
      <c r="K131" s="3"/>
      <c r="L131" s="3"/>
    </row>
    <row r="132" spans="1:12" ht="28.5" customHeight="1" thickTop="1">
      <c r="A132" s="57" t="s">
        <v>3</v>
      </c>
      <c r="B132" s="50" t="s">
        <v>38</v>
      </c>
      <c r="C132" s="28">
        <f>C134+C135+C136</f>
        <v>15121546</v>
      </c>
      <c r="D132" s="28">
        <f aca="true" t="shared" si="44" ref="D132:I132">D134+D135+D136</f>
        <v>6882446.7</v>
      </c>
      <c r="E132" s="28">
        <f t="shared" si="44"/>
        <v>7257717.2</v>
      </c>
      <c r="F132" s="29">
        <f t="shared" si="44"/>
        <v>90</v>
      </c>
      <c r="G132" s="29">
        <f t="shared" si="44"/>
        <v>37</v>
      </c>
      <c r="H132" s="28">
        <f t="shared" si="44"/>
        <v>12771264.7</v>
      </c>
      <c r="I132" s="28">
        <f t="shared" si="44"/>
        <v>971780.5</v>
      </c>
      <c r="J132" s="6"/>
      <c r="K132" s="3"/>
      <c r="L132" s="3"/>
    </row>
    <row r="133" spans="1:12" ht="15" customHeight="1">
      <c r="A133" s="58"/>
      <c r="B133" s="30" t="s">
        <v>1</v>
      </c>
      <c r="C133" s="31"/>
      <c r="D133" s="31"/>
      <c r="E133" s="31"/>
      <c r="F133" s="51"/>
      <c r="G133" s="51"/>
      <c r="H133" s="31"/>
      <c r="I133" s="31"/>
      <c r="J133" s="6"/>
      <c r="K133" s="3"/>
      <c r="L133" s="3"/>
    </row>
    <row r="134" spans="1:12" ht="15" customHeight="1">
      <c r="A134" s="59" t="s">
        <v>4</v>
      </c>
      <c r="B134" s="33" t="s">
        <v>25</v>
      </c>
      <c r="C134" s="34">
        <f>C138+C146+C150</f>
        <v>11178046</v>
      </c>
      <c r="D134" s="34">
        <f aca="true" t="shared" si="45" ref="D134:I134">D138+D146+D150</f>
        <v>4692146.7</v>
      </c>
      <c r="E134" s="34">
        <f t="shared" si="45"/>
        <v>5067417.2</v>
      </c>
      <c r="F134" s="35">
        <f t="shared" si="45"/>
        <v>84</v>
      </c>
      <c r="G134" s="35">
        <f t="shared" si="45"/>
        <v>35</v>
      </c>
      <c r="H134" s="34">
        <f t="shared" si="45"/>
        <v>8827764.7</v>
      </c>
      <c r="I134" s="34">
        <f t="shared" si="45"/>
        <v>121780.5</v>
      </c>
      <c r="J134" s="6"/>
      <c r="K134" s="3"/>
      <c r="L134" s="3"/>
    </row>
    <row r="135" spans="1:12" ht="15" customHeight="1">
      <c r="A135" s="60" t="s">
        <v>5</v>
      </c>
      <c r="B135" s="36" t="s">
        <v>26</v>
      </c>
      <c r="C135" s="34">
        <f>C143+C147+C154</f>
        <v>0</v>
      </c>
      <c r="D135" s="34">
        <f aca="true" t="shared" si="46" ref="D135:I135">D143+D147+D154</f>
        <v>0</v>
      </c>
      <c r="E135" s="34">
        <f t="shared" si="46"/>
        <v>0</v>
      </c>
      <c r="F135" s="35">
        <f t="shared" si="46"/>
        <v>0</v>
      </c>
      <c r="G135" s="35">
        <f t="shared" si="46"/>
        <v>0</v>
      </c>
      <c r="H135" s="34">
        <f t="shared" si="46"/>
        <v>0</v>
      </c>
      <c r="I135" s="34">
        <f t="shared" si="46"/>
        <v>0</v>
      </c>
      <c r="J135" s="6"/>
      <c r="K135" s="3"/>
      <c r="L135" s="3"/>
    </row>
    <row r="136" spans="1:12" ht="15" customHeight="1" thickBot="1">
      <c r="A136" s="61" t="s">
        <v>6</v>
      </c>
      <c r="B136" s="37" t="s">
        <v>27</v>
      </c>
      <c r="C136" s="38">
        <f>C144+C148+C155</f>
        <v>3943500</v>
      </c>
      <c r="D136" s="38">
        <f aca="true" t="shared" si="47" ref="D136:I136">D144+D148+D155</f>
        <v>2190300</v>
      </c>
      <c r="E136" s="38">
        <f t="shared" si="47"/>
        <v>2190300</v>
      </c>
      <c r="F136" s="39">
        <f t="shared" si="47"/>
        <v>6</v>
      </c>
      <c r="G136" s="39">
        <f t="shared" si="47"/>
        <v>2</v>
      </c>
      <c r="H136" s="38">
        <f t="shared" si="47"/>
        <v>3943500</v>
      </c>
      <c r="I136" s="38">
        <f t="shared" si="47"/>
        <v>850000</v>
      </c>
      <c r="J136" s="6"/>
      <c r="K136" s="3"/>
      <c r="L136" s="3"/>
    </row>
    <row r="137" spans="1:12" ht="15" customHeight="1" thickTop="1">
      <c r="A137" s="57" t="s">
        <v>7</v>
      </c>
      <c r="B137" s="40" t="s">
        <v>18</v>
      </c>
      <c r="C137" s="28">
        <f aca="true" t="shared" si="48" ref="C137:I137">C138+C143+C144</f>
        <v>15051766.8</v>
      </c>
      <c r="D137" s="28">
        <f t="shared" si="48"/>
        <v>6880715.5</v>
      </c>
      <c r="E137" s="28">
        <f t="shared" si="48"/>
        <v>7234995</v>
      </c>
      <c r="F137" s="29">
        <f t="shared" si="48"/>
        <v>57</v>
      </c>
      <c r="G137" s="29">
        <f t="shared" si="48"/>
        <v>10</v>
      </c>
      <c r="H137" s="28">
        <f t="shared" si="48"/>
        <v>12740910.2</v>
      </c>
      <c r="I137" s="28">
        <f t="shared" si="48"/>
        <v>950508.8</v>
      </c>
      <c r="J137" s="6"/>
      <c r="K137" s="3"/>
      <c r="L137" s="3"/>
    </row>
    <row r="138" spans="1:12" ht="15" customHeight="1">
      <c r="A138" s="60" t="s">
        <v>8</v>
      </c>
      <c r="B138" s="36" t="s">
        <v>25</v>
      </c>
      <c r="C138" s="34">
        <f>C140+C141+C142</f>
        <v>11108266.8</v>
      </c>
      <c r="D138" s="34">
        <f aca="true" t="shared" si="49" ref="D138:I138">D140+D141+D142</f>
        <v>4690415.5</v>
      </c>
      <c r="E138" s="34">
        <f t="shared" si="49"/>
        <v>5044695</v>
      </c>
      <c r="F138" s="35">
        <f t="shared" si="49"/>
        <v>51</v>
      </c>
      <c r="G138" s="35">
        <f t="shared" si="49"/>
        <v>8</v>
      </c>
      <c r="H138" s="34">
        <f t="shared" si="49"/>
        <v>8797410.2</v>
      </c>
      <c r="I138" s="34">
        <f t="shared" si="49"/>
        <v>100508.8</v>
      </c>
      <c r="J138" s="6"/>
      <c r="K138" s="3"/>
      <c r="L138" s="3"/>
    </row>
    <row r="139" spans="1:12" ht="15" customHeight="1">
      <c r="A139" s="60"/>
      <c r="B139" s="41" t="s">
        <v>1</v>
      </c>
      <c r="C139" s="34"/>
      <c r="D139" s="34"/>
      <c r="E139" s="34"/>
      <c r="F139" s="35"/>
      <c r="G139" s="35"/>
      <c r="H139" s="34"/>
      <c r="I139" s="34"/>
      <c r="J139" s="6"/>
      <c r="K139" s="3"/>
      <c r="L139" s="3"/>
    </row>
    <row r="140" spans="1:12" ht="15" customHeight="1">
      <c r="A140" s="60"/>
      <c r="B140" s="42" t="s">
        <v>2</v>
      </c>
      <c r="C140" s="34">
        <v>11108266.8</v>
      </c>
      <c r="D140" s="34">
        <v>4690415.5</v>
      </c>
      <c r="E140" s="34">
        <v>5044695</v>
      </c>
      <c r="F140" s="35">
        <v>51</v>
      </c>
      <c r="G140" s="35">
        <v>8</v>
      </c>
      <c r="H140" s="34">
        <v>8797410.2</v>
      </c>
      <c r="I140" s="34">
        <v>100508.8</v>
      </c>
      <c r="J140" s="6"/>
      <c r="K140" s="3"/>
      <c r="L140" s="3"/>
    </row>
    <row r="141" spans="1:12" ht="23.25" customHeight="1">
      <c r="A141" s="59"/>
      <c r="B141" s="43" t="s">
        <v>33</v>
      </c>
      <c r="C141" s="34">
        <v>0</v>
      </c>
      <c r="D141" s="34">
        <v>0</v>
      </c>
      <c r="E141" s="34">
        <v>0</v>
      </c>
      <c r="F141" s="35">
        <v>0</v>
      </c>
      <c r="G141" s="35">
        <v>0</v>
      </c>
      <c r="H141" s="34">
        <v>0</v>
      </c>
      <c r="I141" s="34">
        <v>0</v>
      </c>
      <c r="J141" s="6"/>
      <c r="K141" s="3"/>
      <c r="L141" s="3"/>
    </row>
    <row r="142" spans="1:12" ht="15" customHeight="1">
      <c r="A142" s="62"/>
      <c r="B142" s="43" t="s">
        <v>31</v>
      </c>
      <c r="C142" s="34">
        <v>0</v>
      </c>
      <c r="D142" s="34">
        <v>0</v>
      </c>
      <c r="E142" s="34">
        <v>0</v>
      </c>
      <c r="F142" s="35">
        <v>0</v>
      </c>
      <c r="G142" s="35">
        <v>0</v>
      </c>
      <c r="H142" s="34">
        <v>0</v>
      </c>
      <c r="I142" s="34">
        <v>0</v>
      </c>
      <c r="J142" s="6"/>
      <c r="K142" s="3"/>
      <c r="L142" s="3"/>
    </row>
    <row r="143" spans="1:12" ht="22.5" customHeight="1">
      <c r="A143" s="60" t="s">
        <v>9</v>
      </c>
      <c r="B143" s="44" t="s">
        <v>26</v>
      </c>
      <c r="C143" s="34">
        <v>0</v>
      </c>
      <c r="D143" s="34">
        <v>0</v>
      </c>
      <c r="E143" s="34">
        <v>0</v>
      </c>
      <c r="F143" s="35">
        <v>0</v>
      </c>
      <c r="G143" s="35">
        <v>0</v>
      </c>
      <c r="H143" s="34">
        <v>0</v>
      </c>
      <c r="I143" s="34">
        <v>0</v>
      </c>
      <c r="J143" s="6"/>
      <c r="K143" s="3"/>
      <c r="L143" s="3"/>
    </row>
    <row r="144" spans="1:12" ht="15" customHeight="1" thickBot="1">
      <c r="A144" s="61" t="s">
        <v>10</v>
      </c>
      <c r="B144" s="45" t="s">
        <v>27</v>
      </c>
      <c r="C144" s="38">
        <v>3943500</v>
      </c>
      <c r="D144" s="38">
        <v>2190300</v>
      </c>
      <c r="E144" s="38">
        <v>2190300</v>
      </c>
      <c r="F144" s="39">
        <v>6</v>
      </c>
      <c r="G144" s="39">
        <v>2</v>
      </c>
      <c r="H144" s="38">
        <v>3943500</v>
      </c>
      <c r="I144" s="38">
        <v>850000</v>
      </c>
      <c r="J144" s="6"/>
      <c r="K144" s="3"/>
      <c r="L144" s="3"/>
    </row>
    <row r="145" spans="1:12" ht="15" customHeight="1" thickTop="1">
      <c r="A145" s="57">
        <v>3</v>
      </c>
      <c r="B145" s="40" t="s">
        <v>19</v>
      </c>
      <c r="C145" s="28">
        <f aca="true" t="shared" si="50" ref="C145:I145">C146+C147+C148</f>
        <v>43300</v>
      </c>
      <c r="D145" s="28">
        <f t="shared" si="50"/>
        <v>1200</v>
      </c>
      <c r="E145" s="28">
        <f t="shared" si="50"/>
        <v>10259.9</v>
      </c>
      <c r="F145" s="29">
        <f t="shared" si="50"/>
        <v>9</v>
      </c>
      <c r="G145" s="29">
        <f t="shared" si="50"/>
        <v>7</v>
      </c>
      <c r="H145" s="28">
        <f t="shared" si="50"/>
        <v>29712.2</v>
      </c>
      <c r="I145" s="28">
        <f t="shared" si="50"/>
        <v>20712.2</v>
      </c>
      <c r="J145" s="6"/>
      <c r="K145" s="3"/>
      <c r="L145" s="3"/>
    </row>
    <row r="146" spans="1:12" ht="15" customHeight="1">
      <c r="A146" s="62" t="s">
        <v>11</v>
      </c>
      <c r="B146" s="46" t="s">
        <v>25</v>
      </c>
      <c r="C146" s="34">
        <v>43300</v>
      </c>
      <c r="D146" s="34">
        <v>1200</v>
      </c>
      <c r="E146" s="34">
        <v>10259.9</v>
      </c>
      <c r="F146" s="35">
        <v>9</v>
      </c>
      <c r="G146" s="35">
        <v>7</v>
      </c>
      <c r="H146" s="34">
        <v>29712.2</v>
      </c>
      <c r="I146" s="34">
        <v>20712.2</v>
      </c>
      <c r="J146" s="6"/>
      <c r="K146" s="3"/>
      <c r="L146" s="3"/>
    </row>
    <row r="147" spans="1:12" ht="24" customHeight="1">
      <c r="A147" s="62" t="s">
        <v>13</v>
      </c>
      <c r="B147" s="46" t="s">
        <v>26</v>
      </c>
      <c r="C147" s="34">
        <v>0</v>
      </c>
      <c r="D147" s="34">
        <v>0</v>
      </c>
      <c r="E147" s="34">
        <v>0</v>
      </c>
      <c r="F147" s="35">
        <v>0</v>
      </c>
      <c r="G147" s="35">
        <v>0</v>
      </c>
      <c r="H147" s="34">
        <v>0</v>
      </c>
      <c r="I147" s="34">
        <v>0</v>
      </c>
      <c r="J147" s="6"/>
      <c r="K147" s="3"/>
      <c r="L147" s="3"/>
    </row>
    <row r="148" spans="1:12" ht="15" customHeight="1" thickBot="1">
      <c r="A148" s="61" t="s">
        <v>12</v>
      </c>
      <c r="B148" s="45" t="s">
        <v>27</v>
      </c>
      <c r="C148" s="38">
        <v>0</v>
      </c>
      <c r="D148" s="38">
        <v>0</v>
      </c>
      <c r="E148" s="38">
        <v>0</v>
      </c>
      <c r="F148" s="39">
        <v>0</v>
      </c>
      <c r="G148" s="39">
        <v>0</v>
      </c>
      <c r="H148" s="38">
        <v>0</v>
      </c>
      <c r="I148" s="38">
        <v>0</v>
      </c>
      <c r="J148" s="6"/>
      <c r="K148" s="3"/>
      <c r="L148" s="3"/>
    </row>
    <row r="149" spans="1:12" ht="15" customHeight="1" thickTop="1">
      <c r="A149" s="57" t="s">
        <v>14</v>
      </c>
      <c r="B149" s="27" t="s">
        <v>20</v>
      </c>
      <c r="C149" s="28">
        <f aca="true" t="shared" si="51" ref="C149:I149">C150+C154+C155</f>
        <v>26479.2</v>
      </c>
      <c r="D149" s="28">
        <f t="shared" si="51"/>
        <v>531.2</v>
      </c>
      <c r="E149" s="28">
        <f t="shared" si="51"/>
        <v>12462.3</v>
      </c>
      <c r="F149" s="29">
        <f t="shared" si="51"/>
        <v>24</v>
      </c>
      <c r="G149" s="29">
        <f t="shared" si="51"/>
        <v>20</v>
      </c>
      <c r="H149" s="28">
        <f t="shared" si="51"/>
        <v>642.3</v>
      </c>
      <c r="I149" s="28">
        <f t="shared" si="51"/>
        <v>559.5</v>
      </c>
      <c r="J149" s="6"/>
      <c r="K149" s="3"/>
      <c r="L149" s="3"/>
    </row>
    <row r="150" spans="1:12" ht="15" customHeight="1">
      <c r="A150" s="60" t="s">
        <v>17</v>
      </c>
      <c r="B150" s="41" t="s">
        <v>25</v>
      </c>
      <c r="C150" s="34">
        <f>C152+C153</f>
        <v>26479.2</v>
      </c>
      <c r="D150" s="34">
        <f aca="true" t="shared" si="52" ref="D150:I150">D152+D153</f>
        <v>531.2</v>
      </c>
      <c r="E150" s="34">
        <f t="shared" si="52"/>
        <v>12462.3</v>
      </c>
      <c r="F150" s="35">
        <f t="shared" si="52"/>
        <v>24</v>
      </c>
      <c r="G150" s="35">
        <f t="shared" si="52"/>
        <v>20</v>
      </c>
      <c r="H150" s="34">
        <f t="shared" si="52"/>
        <v>642.3</v>
      </c>
      <c r="I150" s="34">
        <f t="shared" si="52"/>
        <v>559.5</v>
      </c>
      <c r="J150" s="6"/>
      <c r="K150" s="3"/>
      <c r="L150" s="3"/>
    </row>
    <row r="151" spans="1:12" ht="15" customHeight="1">
      <c r="A151" s="60"/>
      <c r="B151" s="36" t="s">
        <v>1</v>
      </c>
      <c r="C151" s="34"/>
      <c r="D151" s="34"/>
      <c r="E151" s="34"/>
      <c r="F151" s="35"/>
      <c r="G151" s="35"/>
      <c r="H151" s="34"/>
      <c r="I151" s="34"/>
      <c r="J151" s="6"/>
      <c r="K151" s="3"/>
      <c r="L151" s="3"/>
    </row>
    <row r="152" spans="1:12" ht="15" customHeight="1">
      <c r="A152" s="60"/>
      <c r="B152" s="47" t="s">
        <v>24</v>
      </c>
      <c r="C152" s="34">
        <v>26479.2</v>
      </c>
      <c r="D152" s="34">
        <v>531.2</v>
      </c>
      <c r="E152" s="34">
        <v>12462.3</v>
      </c>
      <c r="F152" s="35">
        <v>24</v>
      </c>
      <c r="G152" s="35">
        <v>20</v>
      </c>
      <c r="H152" s="34">
        <v>642.3</v>
      </c>
      <c r="I152" s="34">
        <v>559.5</v>
      </c>
      <c r="J152" s="6"/>
      <c r="K152" s="3"/>
      <c r="L152" s="3"/>
    </row>
    <row r="153" spans="1:12" ht="15" customHeight="1">
      <c r="A153" s="60"/>
      <c r="B153" s="48" t="s">
        <v>32</v>
      </c>
      <c r="C153" s="34">
        <v>0</v>
      </c>
      <c r="D153" s="34">
        <v>0</v>
      </c>
      <c r="E153" s="34">
        <v>0</v>
      </c>
      <c r="F153" s="35">
        <v>0</v>
      </c>
      <c r="G153" s="35">
        <v>0</v>
      </c>
      <c r="H153" s="34">
        <v>0</v>
      </c>
      <c r="I153" s="34">
        <v>0</v>
      </c>
      <c r="J153" s="6"/>
      <c r="K153" s="3"/>
      <c r="L153" s="3"/>
    </row>
    <row r="154" spans="1:12" ht="24.75" customHeight="1">
      <c r="A154" s="65" t="s">
        <v>15</v>
      </c>
      <c r="B154" s="41" t="s">
        <v>26</v>
      </c>
      <c r="C154" s="34">
        <v>0</v>
      </c>
      <c r="D154" s="34">
        <v>0</v>
      </c>
      <c r="E154" s="34">
        <v>0</v>
      </c>
      <c r="F154" s="35">
        <v>0</v>
      </c>
      <c r="G154" s="35">
        <v>0</v>
      </c>
      <c r="H154" s="34">
        <v>0</v>
      </c>
      <c r="I154" s="34">
        <v>0</v>
      </c>
      <c r="J154" s="6"/>
      <c r="K154" s="3"/>
      <c r="L154" s="3"/>
    </row>
    <row r="155" spans="1:12" ht="15" customHeight="1" thickBot="1">
      <c r="A155" s="63" t="s">
        <v>16</v>
      </c>
      <c r="B155" s="49" t="s">
        <v>27</v>
      </c>
      <c r="C155" s="38">
        <v>0</v>
      </c>
      <c r="D155" s="38">
        <v>0</v>
      </c>
      <c r="E155" s="38">
        <v>0</v>
      </c>
      <c r="F155" s="39">
        <v>0</v>
      </c>
      <c r="G155" s="39">
        <v>0</v>
      </c>
      <c r="H155" s="38">
        <v>0</v>
      </c>
      <c r="I155" s="38">
        <v>0</v>
      </c>
      <c r="J155" s="6"/>
      <c r="K155" s="3"/>
      <c r="L155" s="3"/>
    </row>
    <row r="156" spans="1:12" ht="51" customHeight="1" hidden="1" thickBot="1" thickTop="1">
      <c r="A156" s="64"/>
      <c r="B156" s="24"/>
      <c r="C156" s="25"/>
      <c r="D156" s="25"/>
      <c r="E156" s="25"/>
      <c r="F156" s="26"/>
      <c r="G156" s="26"/>
      <c r="H156" s="25"/>
      <c r="I156" s="25"/>
      <c r="J156" s="6"/>
      <c r="K156" s="3"/>
      <c r="L156" s="3"/>
    </row>
    <row r="157" spans="1:12" ht="28.5" customHeight="1" thickTop="1">
      <c r="A157" s="57" t="s">
        <v>3</v>
      </c>
      <c r="B157" s="50" t="s">
        <v>39</v>
      </c>
      <c r="C157" s="28">
        <f>C159+C160+C161</f>
        <v>201741122.4</v>
      </c>
      <c r="D157" s="28">
        <f aca="true" t="shared" si="53" ref="D157:I157">D159+D160+D161</f>
        <v>88107940.7</v>
      </c>
      <c r="E157" s="28">
        <f t="shared" si="53"/>
        <v>90147336.8</v>
      </c>
      <c r="F157" s="29">
        <f t="shared" si="53"/>
        <v>1825</v>
      </c>
      <c r="G157" s="29">
        <f t="shared" si="53"/>
        <v>321</v>
      </c>
      <c r="H157" s="28">
        <f t="shared" si="53"/>
        <v>918049419.5999999</v>
      </c>
      <c r="I157" s="28">
        <f t="shared" si="53"/>
        <v>14576384.1</v>
      </c>
      <c r="J157" s="6"/>
      <c r="K157" s="3"/>
      <c r="L157" s="3"/>
    </row>
    <row r="158" spans="1:12" ht="15" customHeight="1">
      <c r="A158" s="58"/>
      <c r="B158" s="30" t="s">
        <v>1</v>
      </c>
      <c r="C158" s="31"/>
      <c r="D158" s="31"/>
      <c r="E158" s="31"/>
      <c r="F158" s="51"/>
      <c r="G158" s="51"/>
      <c r="H158" s="31"/>
      <c r="I158" s="31"/>
      <c r="J158" s="6"/>
      <c r="K158" s="3"/>
      <c r="L158" s="3"/>
    </row>
    <row r="159" spans="1:12" ht="15" customHeight="1">
      <c r="A159" s="59" t="s">
        <v>4</v>
      </c>
      <c r="B159" s="33" t="s">
        <v>25</v>
      </c>
      <c r="C159" s="34">
        <f>C163+C171+C175</f>
        <v>54903722.4</v>
      </c>
      <c r="D159" s="34">
        <f aca="true" t="shared" si="54" ref="D159:I159">D163+D171+D175</f>
        <v>6082965.7</v>
      </c>
      <c r="E159" s="34">
        <f t="shared" si="54"/>
        <v>5303634.1</v>
      </c>
      <c r="F159" s="35">
        <f t="shared" si="54"/>
        <v>119</v>
      </c>
      <c r="G159" s="35">
        <f t="shared" si="54"/>
        <v>33</v>
      </c>
      <c r="H159" s="34">
        <f t="shared" si="54"/>
        <v>38742498.8</v>
      </c>
      <c r="I159" s="34">
        <f t="shared" si="54"/>
        <v>594703.7</v>
      </c>
      <c r="J159" s="6"/>
      <c r="K159" s="3"/>
      <c r="L159" s="3"/>
    </row>
    <row r="160" spans="1:12" ht="15" customHeight="1">
      <c r="A160" s="60" t="s">
        <v>5</v>
      </c>
      <c r="B160" s="36" t="s">
        <v>26</v>
      </c>
      <c r="C160" s="34">
        <f>C168+C172+C179</f>
        <v>2159100</v>
      </c>
      <c r="D160" s="34">
        <f aca="true" t="shared" si="55" ref="D160:I160">D168+D172+D179</f>
        <v>435751.6</v>
      </c>
      <c r="E160" s="34">
        <f t="shared" si="55"/>
        <v>418354.1</v>
      </c>
      <c r="F160" s="35">
        <f t="shared" si="55"/>
        <v>31</v>
      </c>
      <c r="G160" s="35">
        <f t="shared" si="55"/>
        <v>13</v>
      </c>
      <c r="H160" s="34">
        <f t="shared" si="55"/>
        <v>2382900.5</v>
      </c>
      <c r="I160" s="34">
        <f t="shared" si="55"/>
        <v>2051872.4</v>
      </c>
      <c r="J160" s="6"/>
      <c r="K160" s="3"/>
      <c r="L160" s="3"/>
    </row>
    <row r="161" spans="1:12" ht="15" customHeight="1" thickBot="1">
      <c r="A161" s="61" t="s">
        <v>6</v>
      </c>
      <c r="B161" s="37" t="s">
        <v>27</v>
      </c>
      <c r="C161" s="38">
        <f>C169+C173+C180</f>
        <v>144678300</v>
      </c>
      <c r="D161" s="38">
        <f aca="true" t="shared" si="56" ref="D161:I161">D169+D173+D180</f>
        <v>81589223.4</v>
      </c>
      <c r="E161" s="38">
        <f t="shared" si="56"/>
        <v>84425348.6</v>
      </c>
      <c r="F161" s="39">
        <f t="shared" si="56"/>
        <v>1675</v>
      </c>
      <c r="G161" s="39">
        <f t="shared" si="56"/>
        <v>275</v>
      </c>
      <c r="H161" s="38">
        <f t="shared" si="56"/>
        <v>876924020.3</v>
      </c>
      <c r="I161" s="38">
        <f t="shared" si="56"/>
        <v>11929808</v>
      </c>
      <c r="J161" s="6"/>
      <c r="K161" s="3"/>
      <c r="L161" s="3"/>
    </row>
    <row r="162" spans="1:12" ht="15" customHeight="1" thickTop="1">
      <c r="A162" s="57" t="s">
        <v>7</v>
      </c>
      <c r="B162" s="40" t="s">
        <v>18</v>
      </c>
      <c r="C162" s="28">
        <f aca="true" t="shared" si="57" ref="C162:I162">C163+C168+C169</f>
        <v>201429722.4</v>
      </c>
      <c r="D162" s="28">
        <f t="shared" si="57"/>
        <v>88101240.7</v>
      </c>
      <c r="E162" s="28">
        <f t="shared" si="57"/>
        <v>90142166.8</v>
      </c>
      <c r="F162" s="29">
        <f t="shared" si="57"/>
        <v>1823</v>
      </c>
      <c r="G162" s="29">
        <f t="shared" si="57"/>
        <v>321</v>
      </c>
      <c r="H162" s="28">
        <f t="shared" si="57"/>
        <v>918042249.5999999</v>
      </c>
      <c r="I162" s="28">
        <f t="shared" si="57"/>
        <v>14576384.1</v>
      </c>
      <c r="J162" s="6"/>
      <c r="K162" s="3"/>
      <c r="L162" s="3"/>
    </row>
    <row r="163" spans="1:12" ht="15" customHeight="1">
      <c r="A163" s="60" t="s">
        <v>8</v>
      </c>
      <c r="B163" s="36" t="s">
        <v>25</v>
      </c>
      <c r="C163" s="34">
        <f>C165+C166+C167</f>
        <v>54598322.4</v>
      </c>
      <c r="D163" s="34">
        <f aca="true" t="shared" si="58" ref="D163:I163">D165+D166+D167</f>
        <v>6082965.7</v>
      </c>
      <c r="E163" s="34">
        <f t="shared" si="58"/>
        <v>5303634.1</v>
      </c>
      <c r="F163" s="35">
        <f t="shared" si="58"/>
        <v>119</v>
      </c>
      <c r="G163" s="35">
        <f t="shared" si="58"/>
        <v>33</v>
      </c>
      <c r="H163" s="34">
        <f t="shared" si="58"/>
        <v>38742498.8</v>
      </c>
      <c r="I163" s="34">
        <f t="shared" si="58"/>
        <v>594703.7</v>
      </c>
      <c r="J163" s="6"/>
      <c r="K163" s="3"/>
      <c r="L163" s="3"/>
    </row>
    <row r="164" spans="1:12" ht="15" customHeight="1">
      <c r="A164" s="60"/>
      <c r="B164" s="41" t="s">
        <v>1</v>
      </c>
      <c r="C164" s="34"/>
      <c r="D164" s="34"/>
      <c r="E164" s="34"/>
      <c r="F164" s="35"/>
      <c r="G164" s="35"/>
      <c r="H164" s="34"/>
      <c r="I164" s="34"/>
      <c r="J164" s="6"/>
      <c r="K164" s="3"/>
      <c r="L164" s="3"/>
    </row>
    <row r="165" spans="1:12" ht="15" customHeight="1">
      <c r="A165" s="60"/>
      <c r="B165" s="42" t="s">
        <v>2</v>
      </c>
      <c r="C165" s="34">
        <v>53867660</v>
      </c>
      <c r="D165" s="34">
        <v>6062275.7</v>
      </c>
      <c r="E165" s="34">
        <v>4709669</v>
      </c>
      <c r="F165" s="35">
        <v>95</v>
      </c>
      <c r="G165" s="35">
        <v>33</v>
      </c>
      <c r="H165" s="34">
        <v>38086279.8</v>
      </c>
      <c r="I165" s="34">
        <v>594703.7</v>
      </c>
      <c r="J165" s="6"/>
      <c r="K165" s="3"/>
      <c r="L165" s="3"/>
    </row>
    <row r="166" spans="1:12" ht="24.75" customHeight="1">
      <c r="A166" s="59"/>
      <c r="B166" s="43" t="s">
        <v>33</v>
      </c>
      <c r="C166" s="34">
        <v>730662.4</v>
      </c>
      <c r="D166" s="34">
        <v>20690</v>
      </c>
      <c r="E166" s="34">
        <v>593965.1</v>
      </c>
      <c r="F166" s="35">
        <v>24</v>
      </c>
      <c r="G166" s="35">
        <v>0</v>
      </c>
      <c r="H166" s="34">
        <v>656219</v>
      </c>
      <c r="I166" s="34">
        <v>0</v>
      </c>
      <c r="J166" s="6"/>
      <c r="K166" s="3"/>
      <c r="L166" s="3"/>
    </row>
    <row r="167" spans="1:12" ht="15" customHeight="1">
      <c r="A167" s="62"/>
      <c r="B167" s="43" t="s">
        <v>31</v>
      </c>
      <c r="C167" s="34">
        <v>0</v>
      </c>
      <c r="D167" s="34">
        <v>0</v>
      </c>
      <c r="E167" s="34">
        <v>0</v>
      </c>
      <c r="F167" s="35">
        <v>0</v>
      </c>
      <c r="G167" s="35">
        <v>0</v>
      </c>
      <c r="H167" s="34">
        <v>0</v>
      </c>
      <c r="I167" s="34">
        <v>0</v>
      </c>
      <c r="J167" s="6"/>
      <c r="K167" s="3"/>
      <c r="L167" s="3"/>
    </row>
    <row r="168" spans="1:12" ht="24" customHeight="1">
      <c r="A168" s="60" t="s">
        <v>9</v>
      </c>
      <c r="B168" s="44" t="s">
        <v>26</v>
      </c>
      <c r="C168" s="34">
        <v>2159100</v>
      </c>
      <c r="D168" s="34">
        <v>435751.6</v>
      </c>
      <c r="E168" s="34">
        <v>418354.1</v>
      </c>
      <c r="F168" s="35">
        <v>31</v>
      </c>
      <c r="G168" s="35">
        <v>13</v>
      </c>
      <c r="H168" s="34">
        <v>2382900.5</v>
      </c>
      <c r="I168" s="34">
        <v>2051872.4</v>
      </c>
      <c r="J168" s="6"/>
      <c r="K168" s="3"/>
      <c r="L168" s="3"/>
    </row>
    <row r="169" spans="1:12" ht="15" customHeight="1" thickBot="1">
      <c r="A169" s="61" t="s">
        <v>10</v>
      </c>
      <c r="B169" s="45" t="s">
        <v>27</v>
      </c>
      <c r="C169" s="38">
        <v>144672300</v>
      </c>
      <c r="D169" s="38">
        <v>81582523.4</v>
      </c>
      <c r="E169" s="38">
        <v>84420178.6</v>
      </c>
      <c r="F169" s="39">
        <v>1673</v>
      </c>
      <c r="G169" s="39">
        <v>275</v>
      </c>
      <c r="H169" s="38">
        <v>876916850.3</v>
      </c>
      <c r="I169" s="38">
        <v>11929808</v>
      </c>
      <c r="J169" s="6"/>
      <c r="K169" s="3"/>
      <c r="L169" s="3"/>
    </row>
    <row r="170" spans="1:12" ht="15" customHeight="1" thickTop="1">
      <c r="A170" s="57">
        <v>3</v>
      </c>
      <c r="B170" s="40" t="s">
        <v>19</v>
      </c>
      <c r="C170" s="28">
        <f aca="true" t="shared" si="59" ref="C170:I170">C171+C172+C173</f>
        <v>6000</v>
      </c>
      <c r="D170" s="28">
        <f t="shared" si="59"/>
        <v>6700</v>
      </c>
      <c r="E170" s="28">
        <f t="shared" si="59"/>
        <v>5170</v>
      </c>
      <c r="F170" s="29">
        <f t="shared" si="59"/>
        <v>2</v>
      </c>
      <c r="G170" s="29">
        <f t="shared" si="59"/>
        <v>0</v>
      </c>
      <c r="H170" s="28">
        <f t="shared" si="59"/>
        <v>7170</v>
      </c>
      <c r="I170" s="28">
        <f t="shared" si="59"/>
        <v>0</v>
      </c>
      <c r="J170" s="6"/>
      <c r="K170" s="3"/>
      <c r="L170" s="3"/>
    </row>
    <row r="171" spans="1:12" ht="15" customHeight="1">
      <c r="A171" s="62" t="s">
        <v>11</v>
      </c>
      <c r="B171" s="46" t="s">
        <v>25</v>
      </c>
      <c r="C171" s="34"/>
      <c r="D171" s="34"/>
      <c r="E171" s="34"/>
      <c r="F171" s="35"/>
      <c r="G171" s="35"/>
      <c r="H171" s="34"/>
      <c r="I171" s="34"/>
      <c r="J171" s="6"/>
      <c r="K171" s="3"/>
      <c r="L171" s="3"/>
    </row>
    <row r="172" spans="1:12" ht="22.5" customHeight="1">
      <c r="A172" s="62" t="s">
        <v>13</v>
      </c>
      <c r="B172" s="46" t="s">
        <v>26</v>
      </c>
      <c r="C172" s="34">
        <v>0</v>
      </c>
      <c r="D172" s="34">
        <v>0</v>
      </c>
      <c r="E172" s="34">
        <v>0</v>
      </c>
      <c r="F172" s="35">
        <v>0</v>
      </c>
      <c r="G172" s="35">
        <v>0</v>
      </c>
      <c r="H172" s="34">
        <v>0</v>
      </c>
      <c r="I172" s="34">
        <v>0</v>
      </c>
      <c r="J172" s="6"/>
      <c r="K172" s="3"/>
      <c r="L172" s="3"/>
    </row>
    <row r="173" spans="1:12" ht="15" customHeight="1" thickBot="1">
      <c r="A173" s="61" t="s">
        <v>12</v>
      </c>
      <c r="B173" s="45" t="s">
        <v>27</v>
      </c>
      <c r="C173" s="38">
        <v>6000</v>
      </c>
      <c r="D173" s="38">
        <v>6700</v>
      </c>
      <c r="E173" s="38">
        <v>5170</v>
      </c>
      <c r="F173" s="39">
        <v>2</v>
      </c>
      <c r="G173" s="39">
        <v>0</v>
      </c>
      <c r="H173" s="38">
        <v>7170</v>
      </c>
      <c r="I173" s="38">
        <v>0</v>
      </c>
      <c r="J173" s="6"/>
      <c r="K173" s="3"/>
      <c r="L173" s="3"/>
    </row>
    <row r="174" spans="1:12" ht="15" customHeight="1" thickTop="1">
      <c r="A174" s="57" t="s">
        <v>14</v>
      </c>
      <c r="B174" s="27" t="s">
        <v>20</v>
      </c>
      <c r="C174" s="28">
        <f aca="true" t="shared" si="60" ref="C174:I174">C175+C179+C180</f>
        <v>305400</v>
      </c>
      <c r="D174" s="28">
        <f t="shared" si="60"/>
        <v>0</v>
      </c>
      <c r="E174" s="28">
        <f t="shared" si="60"/>
        <v>0</v>
      </c>
      <c r="F174" s="29">
        <f t="shared" si="60"/>
        <v>0</v>
      </c>
      <c r="G174" s="29">
        <f t="shared" si="60"/>
        <v>0</v>
      </c>
      <c r="H174" s="28">
        <f t="shared" si="60"/>
        <v>0</v>
      </c>
      <c r="I174" s="28">
        <f t="shared" si="60"/>
        <v>0</v>
      </c>
      <c r="J174" s="6"/>
      <c r="K174" s="3"/>
      <c r="L174" s="3"/>
    </row>
    <row r="175" spans="1:12" ht="15" customHeight="1">
      <c r="A175" s="60" t="s">
        <v>17</v>
      </c>
      <c r="B175" s="41" t="s">
        <v>25</v>
      </c>
      <c r="C175" s="34">
        <v>305400</v>
      </c>
      <c r="D175" s="34">
        <f aca="true" t="shared" si="61" ref="D175:I175">D177+D178</f>
        <v>0</v>
      </c>
      <c r="E175" s="34">
        <f t="shared" si="61"/>
        <v>0</v>
      </c>
      <c r="F175" s="35">
        <f t="shared" si="61"/>
        <v>0</v>
      </c>
      <c r="G175" s="35">
        <f t="shared" si="61"/>
        <v>0</v>
      </c>
      <c r="H175" s="34">
        <f t="shared" si="61"/>
        <v>0</v>
      </c>
      <c r="I175" s="34">
        <f t="shared" si="61"/>
        <v>0</v>
      </c>
      <c r="J175" s="6"/>
      <c r="K175" s="3"/>
      <c r="L175" s="3"/>
    </row>
    <row r="176" spans="1:12" ht="15" customHeight="1">
      <c r="A176" s="60"/>
      <c r="B176" s="36" t="s">
        <v>1</v>
      </c>
      <c r="C176" s="34"/>
      <c r="D176" s="34"/>
      <c r="E176" s="34"/>
      <c r="F176" s="35"/>
      <c r="G176" s="35"/>
      <c r="H176" s="34"/>
      <c r="I176" s="34"/>
      <c r="J176" s="6"/>
      <c r="K176" s="3"/>
      <c r="L176" s="3"/>
    </row>
    <row r="177" spans="1:12" ht="15" customHeight="1">
      <c r="A177" s="60"/>
      <c r="B177" s="47" t="s">
        <v>24</v>
      </c>
      <c r="C177" s="34">
        <v>196000</v>
      </c>
      <c r="D177" s="34">
        <v>0</v>
      </c>
      <c r="E177" s="34">
        <v>0</v>
      </c>
      <c r="F177" s="35">
        <v>0</v>
      </c>
      <c r="G177" s="35">
        <v>0</v>
      </c>
      <c r="H177" s="34">
        <v>0</v>
      </c>
      <c r="I177" s="34">
        <v>0</v>
      </c>
      <c r="J177" s="6"/>
      <c r="K177" s="3"/>
      <c r="L177" s="3"/>
    </row>
    <row r="178" spans="1:12" ht="15" customHeight="1">
      <c r="A178" s="60"/>
      <c r="B178" s="48" t="s">
        <v>32</v>
      </c>
      <c r="C178" s="34">
        <v>109400</v>
      </c>
      <c r="D178" s="34">
        <v>0</v>
      </c>
      <c r="E178" s="34">
        <v>0</v>
      </c>
      <c r="F178" s="35">
        <v>0</v>
      </c>
      <c r="G178" s="35">
        <v>0</v>
      </c>
      <c r="H178" s="34">
        <v>0</v>
      </c>
      <c r="I178" s="34">
        <v>0</v>
      </c>
      <c r="J178" s="6"/>
      <c r="K178" s="3"/>
      <c r="L178" s="3"/>
    </row>
    <row r="179" spans="1:12" ht="25.5" customHeight="1">
      <c r="A179" s="65" t="s">
        <v>15</v>
      </c>
      <c r="B179" s="41" t="s">
        <v>26</v>
      </c>
      <c r="C179" s="34">
        <v>0</v>
      </c>
      <c r="D179" s="34">
        <v>0</v>
      </c>
      <c r="E179" s="34">
        <v>0</v>
      </c>
      <c r="F179" s="35">
        <v>0</v>
      </c>
      <c r="G179" s="35">
        <v>0</v>
      </c>
      <c r="H179" s="34">
        <v>0</v>
      </c>
      <c r="I179" s="34">
        <v>0</v>
      </c>
      <c r="J179" s="6"/>
      <c r="K179" s="3"/>
      <c r="L179" s="3"/>
    </row>
    <row r="180" spans="1:12" ht="15" customHeight="1" thickBot="1">
      <c r="A180" s="63" t="s">
        <v>16</v>
      </c>
      <c r="B180" s="49" t="s">
        <v>27</v>
      </c>
      <c r="C180" s="38">
        <v>0</v>
      </c>
      <c r="D180" s="38">
        <v>0</v>
      </c>
      <c r="E180" s="38">
        <v>0</v>
      </c>
      <c r="F180" s="39">
        <v>0</v>
      </c>
      <c r="G180" s="39">
        <v>0</v>
      </c>
      <c r="H180" s="38">
        <v>0</v>
      </c>
      <c r="I180" s="38">
        <v>0</v>
      </c>
      <c r="J180" s="6"/>
      <c r="K180" s="3"/>
      <c r="L180" s="3"/>
    </row>
    <row r="181" spans="1:12" ht="55.5" customHeight="1" hidden="1" thickBot="1" thickTop="1">
      <c r="A181" s="64"/>
      <c r="B181" s="24"/>
      <c r="C181" s="25"/>
      <c r="D181" s="25"/>
      <c r="E181" s="25"/>
      <c r="F181" s="26"/>
      <c r="G181" s="26"/>
      <c r="H181" s="25"/>
      <c r="I181" s="25"/>
      <c r="J181" s="6"/>
      <c r="K181" s="3"/>
      <c r="L181" s="3"/>
    </row>
    <row r="182" spans="1:12" ht="42" customHeight="1" thickTop="1">
      <c r="A182" s="57" t="s">
        <v>3</v>
      </c>
      <c r="B182" s="50" t="s">
        <v>40</v>
      </c>
      <c r="C182" s="28">
        <f>C184+C185+C186</f>
        <v>517890.2</v>
      </c>
      <c r="D182" s="28">
        <f aca="true" t="shared" si="62" ref="D182:I182">D184+D185+D186</f>
        <v>165741.9</v>
      </c>
      <c r="E182" s="28">
        <f t="shared" si="62"/>
        <v>165741.9</v>
      </c>
      <c r="F182" s="29">
        <f t="shared" si="62"/>
        <v>2</v>
      </c>
      <c r="G182" s="29">
        <f t="shared" si="62"/>
        <v>1</v>
      </c>
      <c r="H182" s="28">
        <f t="shared" si="62"/>
        <v>331690.2</v>
      </c>
      <c r="I182" s="28">
        <f t="shared" si="62"/>
        <v>216918.5</v>
      </c>
      <c r="J182" s="6"/>
      <c r="K182" s="3"/>
      <c r="L182" s="3"/>
    </row>
    <row r="183" spans="1:12" ht="15" customHeight="1">
      <c r="A183" s="58"/>
      <c r="B183" s="30" t="s">
        <v>1</v>
      </c>
      <c r="C183" s="31"/>
      <c r="D183" s="31"/>
      <c r="E183" s="31"/>
      <c r="F183" s="51"/>
      <c r="G183" s="51"/>
      <c r="H183" s="31"/>
      <c r="I183" s="31"/>
      <c r="J183" s="6"/>
      <c r="K183" s="3"/>
      <c r="L183" s="3"/>
    </row>
    <row r="184" spans="1:12" ht="15" customHeight="1">
      <c r="A184" s="59" t="s">
        <v>4</v>
      </c>
      <c r="B184" s="33" t="s">
        <v>25</v>
      </c>
      <c r="C184" s="34">
        <f>C188+C196+C200</f>
        <v>517890.2</v>
      </c>
      <c r="D184" s="34">
        <f aca="true" t="shared" si="63" ref="D184:I184">D188+D196+D200</f>
        <v>165741.9</v>
      </c>
      <c r="E184" s="34">
        <f t="shared" si="63"/>
        <v>165741.9</v>
      </c>
      <c r="F184" s="35">
        <f t="shared" si="63"/>
        <v>2</v>
      </c>
      <c r="G184" s="35">
        <f t="shared" si="63"/>
        <v>1</v>
      </c>
      <c r="H184" s="34">
        <f t="shared" si="63"/>
        <v>331690.2</v>
      </c>
      <c r="I184" s="34">
        <f t="shared" si="63"/>
        <v>216918.5</v>
      </c>
      <c r="J184" s="6"/>
      <c r="K184" s="3"/>
      <c r="L184" s="3"/>
    </row>
    <row r="185" spans="1:12" ht="15" customHeight="1">
      <c r="A185" s="60" t="s">
        <v>5</v>
      </c>
      <c r="B185" s="36" t="s">
        <v>26</v>
      </c>
      <c r="C185" s="34">
        <f>C193+C197+C204</f>
        <v>0</v>
      </c>
      <c r="D185" s="34">
        <f aca="true" t="shared" si="64" ref="D185:I185">D193+D197+D204</f>
        <v>0</v>
      </c>
      <c r="E185" s="34">
        <f t="shared" si="64"/>
        <v>0</v>
      </c>
      <c r="F185" s="35">
        <f t="shared" si="64"/>
        <v>0</v>
      </c>
      <c r="G185" s="35">
        <f t="shared" si="64"/>
        <v>0</v>
      </c>
      <c r="H185" s="34">
        <f t="shared" si="64"/>
        <v>0</v>
      </c>
      <c r="I185" s="34">
        <f t="shared" si="64"/>
        <v>0</v>
      </c>
      <c r="J185" s="6"/>
      <c r="K185" s="3"/>
      <c r="L185" s="3"/>
    </row>
    <row r="186" spans="1:12" ht="15" customHeight="1" thickBot="1">
      <c r="A186" s="61" t="s">
        <v>6</v>
      </c>
      <c r="B186" s="37" t="s">
        <v>27</v>
      </c>
      <c r="C186" s="38">
        <f>C194+C198+C205</f>
        <v>0</v>
      </c>
      <c r="D186" s="38">
        <f aca="true" t="shared" si="65" ref="D186:I186">D194+D198+D205</f>
        <v>0</v>
      </c>
      <c r="E186" s="38">
        <f t="shared" si="65"/>
        <v>0</v>
      </c>
      <c r="F186" s="39">
        <f t="shared" si="65"/>
        <v>0</v>
      </c>
      <c r="G186" s="39">
        <f t="shared" si="65"/>
        <v>0</v>
      </c>
      <c r="H186" s="38">
        <f t="shared" si="65"/>
        <v>0</v>
      </c>
      <c r="I186" s="38">
        <f t="shared" si="65"/>
        <v>0</v>
      </c>
      <c r="J186" s="6"/>
      <c r="K186" s="3"/>
      <c r="L186" s="3"/>
    </row>
    <row r="187" spans="1:12" ht="15" customHeight="1" thickTop="1">
      <c r="A187" s="57" t="s">
        <v>7</v>
      </c>
      <c r="B187" s="40" t="s">
        <v>18</v>
      </c>
      <c r="C187" s="28">
        <f aca="true" t="shared" si="66" ref="C187:I187">C188+C193+C194</f>
        <v>331690.2</v>
      </c>
      <c r="D187" s="28">
        <f t="shared" si="66"/>
        <v>165741.9</v>
      </c>
      <c r="E187" s="28">
        <f t="shared" si="66"/>
        <v>165741.9</v>
      </c>
      <c r="F187" s="29">
        <f t="shared" si="66"/>
        <v>2</v>
      </c>
      <c r="G187" s="29">
        <f t="shared" si="66"/>
        <v>1</v>
      </c>
      <c r="H187" s="28">
        <f t="shared" si="66"/>
        <v>331690.2</v>
      </c>
      <c r="I187" s="28">
        <f t="shared" si="66"/>
        <v>216918.5</v>
      </c>
      <c r="J187" s="6"/>
      <c r="K187" s="3"/>
      <c r="L187" s="3"/>
    </row>
    <row r="188" spans="1:12" ht="15" customHeight="1">
      <c r="A188" s="60" t="s">
        <v>8</v>
      </c>
      <c r="B188" s="36" t="s">
        <v>25</v>
      </c>
      <c r="C188" s="34">
        <f>C190+C191+C192</f>
        <v>331690.2</v>
      </c>
      <c r="D188" s="34">
        <f aca="true" t="shared" si="67" ref="D188:I188">D190+D191+D192</f>
        <v>165741.9</v>
      </c>
      <c r="E188" s="34">
        <f t="shared" si="67"/>
        <v>165741.9</v>
      </c>
      <c r="F188" s="35">
        <f t="shared" si="67"/>
        <v>2</v>
      </c>
      <c r="G188" s="35">
        <f t="shared" si="67"/>
        <v>1</v>
      </c>
      <c r="H188" s="34">
        <f t="shared" si="67"/>
        <v>331690.2</v>
      </c>
      <c r="I188" s="34">
        <f t="shared" si="67"/>
        <v>216918.5</v>
      </c>
      <c r="J188" s="6"/>
      <c r="K188" s="3"/>
      <c r="L188" s="3"/>
    </row>
    <row r="189" spans="1:12" ht="15" customHeight="1">
      <c r="A189" s="60"/>
      <c r="B189" s="41" t="s">
        <v>1</v>
      </c>
      <c r="C189" s="34"/>
      <c r="D189" s="34"/>
      <c r="E189" s="34"/>
      <c r="F189" s="35"/>
      <c r="G189" s="35"/>
      <c r="H189" s="34"/>
      <c r="I189" s="34"/>
      <c r="J189" s="6"/>
      <c r="K189" s="3"/>
      <c r="L189" s="3"/>
    </row>
    <row r="190" spans="1:12" ht="15" customHeight="1">
      <c r="A190" s="60"/>
      <c r="B190" s="42" t="s">
        <v>2</v>
      </c>
      <c r="C190" s="34">
        <v>331690.2</v>
      </c>
      <c r="D190" s="34">
        <v>165741.9</v>
      </c>
      <c r="E190" s="34">
        <v>165741.9</v>
      </c>
      <c r="F190" s="35">
        <v>2</v>
      </c>
      <c r="G190" s="35">
        <v>1</v>
      </c>
      <c r="H190" s="34">
        <v>331690.2</v>
      </c>
      <c r="I190" s="34">
        <v>216918.5</v>
      </c>
      <c r="J190" s="6"/>
      <c r="K190" s="3"/>
      <c r="L190" s="3"/>
    </row>
    <row r="191" spans="1:12" ht="23.25" customHeight="1">
      <c r="A191" s="59"/>
      <c r="B191" s="43" t="s">
        <v>33</v>
      </c>
      <c r="C191" s="34">
        <v>0</v>
      </c>
      <c r="D191" s="34">
        <v>0</v>
      </c>
      <c r="E191" s="34">
        <v>0</v>
      </c>
      <c r="F191" s="35">
        <v>0</v>
      </c>
      <c r="G191" s="35">
        <v>0</v>
      </c>
      <c r="H191" s="34">
        <v>0</v>
      </c>
      <c r="I191" s="34">
        <v>0</v>
      </c>
      <c r="J191" s="6"/>
      <c r="K191" s="3"/>
      <c r="L191" s="3"/>
    </row>
    <row r="192" spans="1:12" ht="15" customHeight="1">
      <c r="A192" s="62"/>
      <c r="B192" s="43" t="s">
        <v>31</v>
      </c>
      <c r="C192" s="34">
        <v>0</v>
      </c>
      <c r="D192" s="34">
        <v>0</v>
      </c>
      <c r="E192" s="34">
        <v>0</v>
      </c>
      <c r="F192" s="35">
        <v>0</v>
      </c>
      <c r="G192" s="35">
        <v>0</v>
      </c>
      <c r="H192" s="34">
        <v>0</v>
      </c>
      <c r="I192" s="34">
        <v>0</v>
      </c>
      <c r="J192" s="6"/>
      <c r="K192" s="3"/>
      <c r="L192" s="3"/>
    </row>
    <row r="193" spans="1:12" ht="24" customHeight="1">
      <c r="A193" s="60" t="s">
        <v>9</v>
      </c>
      <c r="B193" s="44" t="s">
        <v>26</v>
      </c>
      <c r="C193" s="34">
        <v>0</v>
      </c>
      <c r="D193" s="34">
        <v>0</v>
      </c>
      <c r="E193" s="34">
        <v>0</v>
      </c>
      <c r="F193" s="35">
        <v>0</v>
      </c>
      <c r="G193" s="35">
        <v>0</v>
      </c>
      <c r="H193" s="34">
        <v>0</v>
      </c>
      <c r="I193" s="34">
        <v>0</v>
      </c>
      <c r="J193" s="6"/>
      <c r="K193" s="3"/>
      <c r="L193" s="3"/>
    </row>
    <row r="194" spans="1:12" ht="15" customHeight="1" thickBot="1">
      <c r="A194" s="61" t="s">
        <v>10</v>
      </c>
      <c r="B194" s="45" t="s">
        <v>27</v>
      </c>
      <c r="C194" s="38">
        <v>0</v>
      </c>
      <c r="D194" s="38">
        <v>0</v>
      </c>
      <c r="E194" s="38">
        <v>0</v>
      </c>
      <c r="F194" s="39">
        <v>0</v>
      </c>
      <c r="G194" s="39">
        <v>0</v>
      </c>
      <c r="H194" s="38">
        <v>0</v>
      </c>
      <c r="I194" s="38">
        <v>0</v>
      </c>
      <c r="J194" s="6"/>
      <c r="K194" s="3"/>
      <c r="L194" s="3"/>
    </row>
    <row r="195" spans="1:12" ht="15" customHeight="1" thickTop="1">
      <c r="A195" s="57">
        <v>3</v>
      </c>
      <c r="B195" s="40" t="s">
        <v>19</v>
      </c>
      <c r="C195" s="28">
        <f aca="true" t="shared" si="68" ref="C195:I195">C196+C197+C198</f>
        <v>49000</v>
      </c>
      <c r="D195" s="28">
        <f t="shared" si="68"/>
        <v>0</v>
      </c>
      <c r="E195" s="28">
        <f t="shared" si="68"/>
        <v>0</v>
      </c>
      <c r="F195" s="29">
        <f t="shared" si="68"/>
        <v>0</v>
      </c>
      <c r="G195" s="29">
        <f t="shared" si="68"/>
        <v>0</v>
      </c>
      <c r="H195" s="28">
        <f t="shared" si="68"/>
        <v>0</v>
      </c>
      <c r="I195" s="28">
        <f t="shared" si="68"/>
        <v>0</v>
      </c>
      <c r="J195" s="6"/>
      <c r="K195" s="3"/>
      <c r="L195" s="3"/>
    </row>
    <row r="196" spans="1:12" ht="15" customHeight="1">
      <c r="A196" s="62" t="s">
        <v>11</v>
      </c>
      <c r="B196" s="46" t="s">
        <v>25</v>
      </c>
      <c r="C196" s="34">
        <v>49000</v>
      </c>
      <c r="D196" s="34">
        <v>0</v>
      </c>
      <c r="E196" s="34">
        <v>0</v>
      </c>
      <c r="F196" s="35">
        <v>0</v>
      </c>
      <c r="G196" s="35">
        <v>0</v>
      </c>
      <c r="H196" s="34">
        <v>0</v>
      </c>
      <c r="I196" s="34">
        <v>0</v>
      </c>
      <c r="J196" s="6"/>
      <c r="K196" s="3"/>
      <c r="L196" s="3"/>
    </row>
    <row r="197" spans="1:12" ht="22.5" customHeight="1">
      <c r="A197" s="62" t="s">
        <v>13</v>
      </c>
      <c r="B197" s="46" t="s">
        <v>26</v>
      </c>
      <c r="C197" s="34">
        <v>0</v>
      </c>
      <c r="D197" s="34">
        <v>0</v>
      </c>
      <c r="E197" s="34">
        <v>0</v>
      </c>
      <c r="F197" s="35">
        <v>0</v>
      </c>
      <c r="G197" s="35">
        <v>0</v>
      </c>
      <c r="H197" s="34">
        <v>0</v>
      </c>
      <c r="I197" s="34">
        <v>0</v>
      </c>
      <c r="J197" s="6"/>
      <c r="K197" s="3"/>
      <c r="L197" s="3"/>
    </row>
    <row r="198" spans="1:12" ht="15" customHeight="1" thickBot="1">
      <c r="A198" s="61" t="s">
        <v>12</v>
      </c>
      <c r="B198" s="45" t="s">
        <v>27</v>
      </c>
      <c r="C198" s="38">
        <v>0</v>
      </c>
      <c r="D198" s="38">
        <v>0</v>
      </c>
      <c r="E198" s="38">
        <v>0</v>
      </c>
      <c r="F198" s="39">
        <v>0</v>
      </c>
      <c r="G198" s="39">
        <v>0</v>
      </c>
      <c r="H198" s="38">
        <v>0</v>
      </c>
      <c r="I198" s="38">
        <v>0</v>
      </c>
      <c r="J198" s="6"/>
      <c r="K198" s="3"/>
      <c r="L198" s="3"/>
    </row>
    <row r="199" spans="1:12" ht="15" customHeight="1" thickTop="1">
      <c r="A199" s="57" t="s">
        <v>14</v>
      </c>
      <c r="B199" s="27" t="s">
        <v>20</v>
      </c>
      <c r="C199" s="28">
        <f aca="true" t="shared" si="69" ref="C199:I199">C200+C204+C205</f>
        <v>137200</v>
      </c>
      <c r="D199" s="28">
        <f t="shared" si="69"/>
        <v>0</v>
      </c>
      <c r="E199" s="28">
        <f t="shared" si="69"/>
        <v>0</v>
      </c>
      <c r="F199" s="29">
        <f t="shared" si="69"/>
        <v>0</v>
      </c>
      <c r="G199" s="29">
        <f t="shared" si="69"/>
        <v>0</v>
      </c>
      <c r="H199" s="28">
        <f t="shared" si="69"/>
        <v>0</v>
      </c>
      <c r="I199" s="28">
        <f t="shared" si="69"/>
        <v>0</v>
      </c>
      <c r="J199" s="6"/>
      <c r="K199" s="3"/>
      <c r="L199" s="3"/>
    </row>
    <row r="200" spans="1:12" ht="15" customHeight="1">
      <c r="A200" s="60" t="s">
        <v>17</v>
      </c>
      <c r="B200" s="41" t="s">
        <v>25</v>
      </c>
      <c r="C200" s="34">
        <f>C202+C203</f>
        <v>137200</v>
      </c>
      <c r="D200" s="34">
        <f aca="true" t="shared" si="70" ref="D200:I200">D202+D203</f>
        <v>0</v>
      </c>
      <c r="E200" s="34">
        <f t="shared" si="70"/>
        <v>0</v>
      </c>
      <c r="F200" s="35">
        <f t="shared" si="70"/>
        <v>0</v>
      </c>
      <c r="G200" s="35">
        <f t="shared" si="70"/>
        <v>0</v>
      </c>
      <c r="H200" s="34">
        <f t="shared" si="70"/>
        <v>0</v>
      </c>
      <c r="I200" s="34">
        <f t="shared" si="70"/>
        <v>0</v>
      </c>
      <c r="J200" s="6"/>
      <c r="K200" s="3"/>
      <c r="L200" s="3"/>
    </row>
    <row r="201" spans="1:12" ht="15" customHeight="1">
      <c r="A201" s="60"/>
      <c r="B201" s="36" t="s">
        <v>1</v>
      </c>
      <c r="C201" s="34"/>
      <c r="D201" s="34"/>
      <c r="E201" s="34"/>
      <c r="F201" s="35"/>
      <c r="G201" s="35"/>
      <c r="H201" s="34"/>
      <c r="I201" s="34"/>
      <c r="J201" s="6"/>
      <c r="K201" s="3"/>
      <c r="L201" s="3"/>
    </row>
    <row r="202" spans="1:12" ht="15" customHeight="1">
      <c r="A202" s="60"/>
      <c r="B202" s="47" t="s">
        <v>24</v>
      </c>
      <c r="C202" s="34">
        <v>137200</v>
      </c>
      <c r="D202" s="34">
        <v>0</v>
      </c>
      <c r="E202" s="34">
        <v>0</v>
      </c>
      <c r="F202" s="35">
        <v>0</v>
      </c>
      <c r="G202" s="35">
        <v>0</v>
      </c>
      <c r="H202" s="34">
        <v>0</v>
      </c>
      <c r="I202" s="34">
        <v>0</v>
      </c>
      <c r="J202" s="6"/>
      <c r="K202" s="3"/>
      <c r="L202" s="3"/>
    </row>
    <row r="203" spans="1:12" ht="15" customHeight="1">
      <c r="A203" s="60"/>
      <c r="B203" s="48" t="s">
        <v>32</v>
      </c>
      <c r="C203" s="34">
        <v>0</v>
      </c>
      <c r="D203" s="34">
        <v>0</v>
      </c>
      <c r="E203" s="34">
        <v>0</v>
      </c>
      <c r="F203" s="35">
        <v>0</v>
      </c>
      <c r="G203" s="35">
        <v>0</v>
      </c>
      <c r="H203" s="34">
        <v>0</v>
      </c>
      <c r="I203" s="34">
        <v>0</v>
      </c>
      <c r="J203" s="6"/>
      <c r="K203" s="3"/>
      <c r="L203" s="3"/>
    </row>
    <row r="204" spans="1:12" ht="27" customHeight="1">
      <c r="A204" s="65" t="s">
        <v>15</v>
      </c>
      <c r="B204" s="41" t="s">
        <v>26</v>
      </c>
      <c r="C204" s="34">
        <v>0</v>
      </c>
      <c r="D204" s="34">
        <v>0</v>
      </c>
      <c r="E204" s="34">
        <v>0</v>
      </c>
      <c r="F204" s="35">
        <v>0</v>
      </c>
      <c r="G204" s="35">
        <v>0</v>
      </c>
      <c r="H204" s="34">
        <v>0</v>
      </c>
      <c r="I204" s="34">
        <v>0</v>
      </c>
      <c r="J204" s="6"/>
      <c r="K204" s="3"/>
      <c r="L204" s="3"/>
    </row>
    <row r="205" spans="1:12" ht="15" customHeight="1" thickBot="1">
      <c r="A205" s="63" t="s">
        <v>16</v>
      </c>
      <c r="B205" s="49" t="s">
        <v>27</v>
      </c>
      <c r="C205" s="38">
        <v>0</v>
      </c>
      <c r="D205" s="38">
        <v>0</v>
      </c>
      <c r="E205" s="38">
        <v>0</v>
      </c>
      <c r="F205" s="39">
        <v>0</v>
      </c>
      <c r="G205" s="39">
        <v>0</v>
      </c>
      <c r="H205" s="38">
        <v>0</v>
      </c>
      <c r="I205" s="38">
        <v>0</v>
      </c>
      <c r="J205" s="6"/>
      <c r="K205" s="3"/>
      <c r="L205" s="3"/>
    </row>
    <row r="206" spans="1:12" ht="56.25" customHeight="1" hidden="1" thickBot="1" thickTop="1">
      <c r="A206" s="64"/>
      <c r="B206" s="24"/>
      <c r="C206" s="25"/>
      <c r="D206" s="25"/>
      <c r="E206" s="25"/>
      <c r="F206" s="26"/>
      <c r="G206" s="26"/>
      <c r="H206" s="25"/>
      <c r="I206" s="25"/>
      <c r="J206" s="6"/>
      <c r="K206" s="3"/>
      <c r="L206" s="3"/>
    </row>
    <row r="207" spans="1:12" ht="66.75" customHeight="1" thickTop="1">
      <c r="A207" s="57" t="s">
        <v>3</v>
      </c>
      <c r="B207" s="50" t="s">
        <v>41</v>
      </c>
      <c r="C207" s="28">
        <f>C209+C210+C211</f>
        <v>1746189.4</v>
      </c>
      <c r="D207" s="28">
        <f aca="true" t="shared" si="71" ref="D207:I207">D209+D210+D211</f>
        <v>206993.4</v>
      </c>
      <c r="E207" s="28">
        <f>E209+E210+E211</f>
        <v>269616.69999999995</v>
      </c>
      <c r="F207" s="29">
        <f t="shared" si="71"/>
        <v>104</v>
      </c>
      <c r="G207" s="29">
        <f t="shared" si="71"/>
        <v>79</v>
      </c>
      <c r="H207" s="28">
        <f t="shared" si="71"/>
        <v>647785.5</v>
      </c>
      <c r="I207" s="28">
        <f t="shared" si="71"/>
        <v>276513.7</v>
      </c>
      <c r="J207" s="6"/>
      <c r="K207" s="3"/>
      <c r="L207" s="3"/>
    </row>
    <row r="208" spans="1:12" ht="15" customHeight="1">
      <c r="A208" s="58"/>
      <c r="B208" s="30" t="s">
        <v>1</v>
      </c>
      <c r="C208" s="31"/>
      <c r="D208" s="54"/>
      <c r="E208" s="54"/>
      <c r="F208" s="51"/>
      <c r="G208" s="51"/>
      <c r="H208" s="54"/>
      <c r="I208" s="31"/>
      <c r="J208" s="6"/>
      <c r="K208" s="3"/>
      <c r="L208" s="3"/>
    </row>
    <row r="209" spans="1:12" ht="15" customHeight="1">
      <c r="A209" s="59" t="s">
        <v>4</v>
      </c>
      <c r="B209" s="33" t="s">
        <v>25</v>
      </c>
      <c r="C209" s="34">
        <f aca="true" t="shared" si="72" ref="C209:I209">C213+C221+C225</f>
        <v>1746189.4</v>
      </c>
      <c r="D209" s="34">
        <f t="shared" si="72"/>
        <v>206993.4</v>
      </c>
      <c r="E209" s="34">
        <f t="shared" si="72"/>
        <v>269616.69999999995</v>
      </c>
      <c r="F209" s="35">
        <f t="shared" si="72"/>
        <v>104</v>
      </c>
      <c r="G209" s="35">
        <f t="shared" si="72"/>
        <v>79</v>
      </c>
      <c r="H209" s="34">
        <f t="shared" si="72"/>
        <v>647785.5</v>
      </c>
      <c r="I209" s="34">
        <f t="shared" si="72"/>
        <v>276513.7</v>
      </c>
      <c r="J209" s="6"/>
      <c r="K209" s="3"/>
      <c r="L209" s="3"/>
    </row>
    <row r="210" spans="1:12" ht="15" customHeight="1">
      <c r="A210" s="60" t="s">
        <v>5</v>
      </c>
      <c r="B210" s="36" t="s">
        <v>26</v>
      </c>
      <c r="C210" s="34">
        <f>C218+C222+C229</f>
        <v>0</v>
      </c>
      <c r="D210" s="34">
        <f aca="true" t="shared" si="73" ref="D210:I211">D218+D222+D229</f>
        <v>0</v>
      </c>
      <c r="E210" s="34">
        <f t="shared" si="73"/>
        <v>0</v>
      </c>
      <c r="F210" s="35">
        <f t="shared" si="73"/>
        <v>0</v>
      </c>
      <c r="G210" s="35">
        <f t="shared" si="73"/>
        <v>0</v>
      </c>
      <c r="H210" s="34">
        <f t="shared" si="73"/>
        <v>0</v>
      </c>
      <c r="I210" s="34">
        <f t="shared" si="73"/>
        <v>0</v>
      </c>
      <c r="J210" s="6"/>
      <c r="K210" s="3"/>
      <c r="L210" s="3"/>
    </row>
    <row r="211" spans="1:12" ht="15" customHeight="1" thickBot="1">
      <c r="A211" s="61" t="s">
        <v>6</v>
      </c>
      <c r="B211" s="37" t="s">
        <v>27</v>
      </c>
      <c r="C211" s="38">
        <f>C219+C223+C230</f>
        <v>0</v>
      </c>
      <c r="D211" s="38">
        <f t="shared" si="73"/>
        <v>0</v>
      </c>
      <c r="E211" s="38">
        <f t="shared" si="73"/>
        <v>0</v>
      </c>
      <c r="F211" s="39">
        <f t="shared" si="73"/>
        <v>0</v>
      </c>
      <c r="G211" s="39">
        <f t="shared" si="73"/>
        <v>0</v>
      </c>
      <c r="H211" s="38">
        <f t="shared" si="73"/>
        <v>0</v>
      </c>
      <c r="I211" s="38">
        <f t="shared" si="73"/>
        <v>0</v>
      </c>
      <c r="J211" s="6"/>
      <c r="K211" s="3"/>
      <c r="L211" s="3"/>
    </row>
    <row r="212" spans="1:12" ht="15" customHeight="1" thickTop="1">
      <c r="A212" s="57" t="s">
        <v>7</v>
      </c>
      <c r="B212" s="40" t="s">
        <v>18</v>
      </c>
      <c r="C212" s="28">
        <f aca="true" t="shared" si="74" ref="C212:I212">C213+C218+C219</f>
        <v>147238.2</v>
      </c>
      <c r="D212" s="28">
        <f t="shared" si="74"/>
        <v>112167</v>
      </c>
      <c r="E212" s="28">
        <f t="shared" si="74"/>
        <v>109856.9</v>
      </c>
      <c r="F212" s="29">
        <f t="shared" si="74"/>
        <v>3</v>
      </c>
      <c r="G212" s="29">
        <f t="shared" si="74"/>
        <v>0</v>
      </c>
      <c r="H212" s="28">
        <f t="shared" si="74"/>
        <v>137536</v>
      </c>
      <c r="I212" s="28">
        <f t="shared" si="74"/>
        <v>0</v>
      </c>
      <c r="J212" s="6"/>
      <c r="K212" s="3"/>
      <c r="L212" s="3"/>
    </row>
    <row r="213" spans="1:12" ht="15" customHeight="1">
      <c r="A213" s="60" t="s">
        <v>8</v>
      </c>
      <c r="B213" s="36" t="s">
        <v>25</v>
      </c>
      <c r="C213" s="34">
        <f>C215+C216+C217</f>
        <v>147238.2</v>
      </c>
      <c r="D213" s="34">
        <f aca="true" t="shared" si="75" ref="D213:I213">D215+D216+D217</f>
        <v>112167</v>
      </c>
      <c r="E213" s="34">
        <f t="shared" si="75"/>
        <v>109856.9</v>
      </c>
      <c r="F213" s="35">
        <f t="shared" si="75"/>
        <v>3</v>
      </c>
      <c r="G213" s="35">
        <f t="shared" si="75"/>
        <v>0</v>
      </c>
      <c r="H213" s="34">
        <f t="shared" si="75"/>
        <v>137536</v>
      </c>
      <c r="I213" s="34">
        <f t="shared" si="75"/>
        <v>0</v>
      </c>
      <c r="J213" s="6"/>
      <c r="K213" s="3"/>
      <c r="L213" s="3"/>
    </row>
    <row r="214" spans="1:12" ht="15" customHeight="1">
      <c r="A214" s="60"/>
      <c r="B214" s="41" t="s">
        <v>1</v>
      </c>
      <c r="C214" s="34"/>
      <c r="D214" s="34"/>
      <c r="E214" s="34"/>
      <c r="F214" s="35"/>
      <c r="G214" s="35"/>
      <c r="H214" s="34"/>
      <c r="I214" s="34"/>
      <c r="J214" s="6"/>
      <c r="K214" s="3"/>
      <c r="L214" s="3"/>
    </row>
    <row r="215" spans="1:12" ht="15" customHeight="1">
      <c r="A215" s="60"/>
      <c r="B215" s="42" t="s">
        <v>2</v>
      </c>
      <c r="C215" s="34">
        <v>147238.2</v>
      </c>
      <c r="D215" s="34">
        <v>112167</v>
      </c>
      <c r="E215" s="34">
        <v>109856.9</v>
      </c>
      <c r="F215" s="35">
        <v>3</v>
      </c>
      <c r="G215" s="35">
        <v>0</v>
      </c>
      <c r="H215" s="34">
        <v>137536</v>
      </c>
      <c r="I215" s="34">
        <v>0</v>
      </c>
      <c r="J215" s="6"/>
      <c r="K215" s="3"/>
      <c r="L215" s="3"/>
    </row>
    <row r="216" spans="1:12" ht="24.75" customHeight="1">
      <c r="A216" s="59"/>
      <c r="B216" s="43" t="s">
        <v>33</v>
      </c>
      <c r="C216" s="34">
        <v>0</v>
      </c>
      <c r="D216" s="34">
        <v>0</v>
      </c>
      <c r="E216" s="34">
        <v>0</v>
      </c>
      <c r="F216" s="35">
        <v>0</v>
      </c>
      <c r="G216" s="35">
        <v>0</v>
      </c>
      <c r="H216" s="34">
        <v>0</v>
      </c>
      <c r="I216" s="34">
        <v>0</v>
      </c>
      <c r="J216" s="6"/>
      <c r="K216" s="3"/>
      <c r="L216" s="3"/>
    </row>
    <row r="217" spans="1:12" ht="15" customHeight="1">
      <c r="A217" s="62"/>
      <c r="B217" s="43" t="s">
        <v>31</v>
      </c>
      <c r="C217" s="34">
        <v>0</v>
      </c>
      <c r="D217" s="34">
        <v>0</v>
      </c>
      <c r="E217" s="34">
        <v>0</v>
      </c>
      <c r="F217" s="35">
        <v>0</v>
      </c>
      <c r="G217" s="35">
        <v>0</v>
      </c>
      <c r="H217" s="34">
        <v>0</v>
      </c>
      <c r="I217" s="34">
        <v>0</v>
      </c>
      <c r="J217" s="6"/>
      <c r="K217" s="3"/>
      <c r="L217" s="3"/>
    </row>
    <row r="218" spans="1:12" ht="21.75" customHeight="1">
      <c r="A218" s="60" t="s">
        <v>9</v>
      </c>
      <c r="B218" s="44" t="s">
        <v>26</v>
      </c>
      <c r="C218" s="34">
        <v>0</v>
      </c>
      <c r="D218" s="34">
        <v>0</v>
      </c>
      <c r="E218" s="34">
        <v>0</v>
      </c>
      <c r="F218" s="35">
        <v>0</v>
      </c>
      <c r="G218" s="35">
        <v>0</v>
      </c>
      <c r="H218" s="34">
        <v>0</v>
      </c>
      <c r="I218" s="34">
        <v>0</v>
      </c>
      <c r="J218" s="6"/>
      <c r="K218" s="3"/>
      <c r="L218" s="3"/>
    </row>
    <row r="219" spans="1:12" ht="15" customHeight="1" thickBot="1">
      <c r="A219" s="61" t="s">
        <v>10</v>
      </c>
      <c r="B219" s="45" t="s">
        <v>27</v>
      </c>
      <c r="C219" s="38">
        <v>0</v>
      </c>
      <c r="D219" s="38">
        <v>0</v>
      </c>
      <c r="E219" s="38">
        <v>0</v>
      </c>
      <c r="F219" s="39">
        <v>0</v>
      </c>
      <c r="G219" s="39">
        <v>0</v>
      </c>
      <c r="H219" s="38">
        <v>0</v>
      </c>
      <c r="I219" s="38">
        <v>0</v>
      </c>
      <c r="J219" s="6"/>
      <c r="K219" s="3"/>
      <c r="L219" s="3"/>
    </row>
    <row r="220" spans="1:12" ht="15" customHeight="1" thickTop="1">
      <c r="A220" s="57">
        <v>3</v>
      </c>
      <c r="B220" s="40" t="s">
        <v>19</v>
      </c>
      <c r="C220" s="28">
        <f aca="true" t="shared" si="76" ref="C220:I220">C221+C222+C223</f>
        <v>154106</v>
      </c>
      <c r="D220" s="28">
        <f t="shared" si="76"/>
        <v>0</v>
      </c>
      <c r="E220" s="28">
        <f t="shared" si="76"/>
        <v>0</v>
      </c>
      <c r="F220" s="29">
        <f t="shared" si="76"/>
        <v>4</v>
      </c>
      <c r="G220" s="29">
        <f t="shared" si="76"/>
        <v>3</v>
      </c>
      <c r="H220" s="28">
        <f t="shared" si="76"/>
        <v>44000</v>
      </c>
      <c r="I220" s="28">
        <f t="shared" si="76"/>
        <v>30000</v>
      </c>
      <c r="J220" s="6"/>
      <c r="K220" s="3"/>
      <c r="L220" s="3"/>
    </row>
    <row r="221" spans="1:12" ht="15" customHeight="1">
      <c r="A221" s="62" t="s">
        <v>11</v>
      </c>
      <c r="B221" s="46" t="s">
        <v>25</v>
      </c>
      <c r="C221" s="34">
        <v>154106</v>
      </c>
      <c r="D221" s="34">
        <v>0</v>
      </c>
      <c r="E221" s="34">
        <v>0</v>
      </c>
      <c r="F221" s="35">
        <v>4</v>
      </c>
      <c r="G221" s="35">
        <v>3</v>
      </c>
      <c r="H221" s="34">
        <f>14000+I221</f>
        <v>44000</v>
      </c>
      <c r="I221" s="34">
        <v>30000</v>
      </c>
      <c r="J221" s="6"/>
      <c r="K221" s="3"/>
      <c r="L221" s="3"/>
    </row>
    <row r="222" spans="1:12" ht="21.75" customHeight="1">
      <c r="A222" s="62" t="s">
        <v>13</v>
      </c>
      <c r="B222" s="46" t="s">
        <v>26</v>
      </c>
      <c r="C222" s="34">
        <v>0</v>
      </c>
      <c r="D222" s="34">
        <v>0</v>
      </c>
      <c r="E222" s="34">
        <v>0</v>
      </c>
      <c r="F222" s="35">
        <v>0</v>
      </c>
      <c r="G222" s="35">
        <v>0</v>
      </c>
      <c r="H222" s="34">
        <v>0</v>
      </c>
      <c r="I222" s="34">
        <v>0</v>
      </c>
      <c r="J222" s="6"/>
      <c r="K222" s="3"/>
      <c r="L222" s="3"/>
    </row>
    <row r="223" spans="1:12" ht="15" customHeight="1" thickBot="1">
      <c r="A223" s="61" t="s">
        <v>12</v>
      </c>
      <c r="B223" s="45" t="s">
        <v>27</v>
      </c>
      <c r="C223" s="38">
        <v>0</v>
      </c>
      <c r="D223" s="38">
        <v>0</v>
      </c>
      <c r="E223" s="38">
        <v>0</v>
      </c>
      <c r="F223" s="39">
        <v>0</v>
      </c>
      <c r="G223" s="39">
        <v>0</v>
      </c>
      <c r="H223" s="38">
        <v>0</v>
      </c>
      <c r="I223" s="38">
        <v>0</v>
      </c>
      <c r="J223" s="6"/>
      <c r="K223" s="3"/>
      <c r="L223" s="3"/>
    </row>
    <row r="224" spans="1:12" ht="15" customHeight="1" thickTop="1">
      <c r="A224" s="57" t="s">
        <v>14</v>
      </c>
      <c r="B224" s="27" t="s">
        <v>20</v>
      </c>
      <c r="C224" s="28">
        <f>C225+C229+C230</f>
        <v>1444845.2</v>
      </c>
      <c r="D224" s="28">
        <f aca="true" t="shared" si="77" ref="D224:I224">D225+D229+D230</f>
        <v>94826.4</v>
      </c>
      <c r="E224" s="28">
        <f t="shared" si="77"/>
        <v>159759.8</v>
      </c>
      <c r="F224" s="29">
        <f t="shared" si="77"/>
        <v>97</v>
      </c>
      <c r="G224" s="29">
        <f t="shared" si="77"/>
        <v>76</v>
      </c>
      <c r="H224" s="28">
        <f>H225+H229+H230</f>
        <v>466249.5</v>
      </c>
      <c r="I224" s="28">
        <f t="shared" si="77"/>
        <v>246513.7</v>
      </c>
      <c r="J224" s="6"/>
      <c r="K224" s="3"/>
      <c r="L224" s="3"/>
    </row>
    <row r="225" spans="1:12" ht="15" customHeight="1">
      <c r="A225" s="60" t="s">
        <v>17</v>
      </c>
      <c r="B225" s="41" t="s">
        <v>25</v>
      </c>
      <c r="C225" s="34">
        <v>1444845.2</v>
      </c>
      <c r="D225" s="34">
        <f>D227</f>
        <v>94826.4</v>
      </c>
      <c r="E225" s="34">
        <f>E227</f>
        <v>159759.8</v>
      </c>
      <c r="F225" s="35">
        <f>96+1</f>
        <v>97</v>
      </c>
      <c r="G225" s="35">
        <f>75+1</f>
        <v>76</v>
      </c>
      <c r="H225" s="34">
        <f>418807.7+47441.8</f>
        <v>466249.5</v>
      </c>
      <c r="I225" s="34">
        <f>199071.9+47441.8</f>
        <v>246513.7</v>
      </c>
      <c r="J225" s="6"/>
      <c r="K225" s="3"/>
      <c r="L225" s="3"/>
    </row>
    <row r="226" spans="1:12" ht="15" customHeight="1">
      <c r="A226" s="60"/>
      <c r="B226" s="36" t="s">
        <v>1</v>
      </c>
      <c r="C226" s="34"/>
      <c r="D226" s="34"/>
      <c r="E226" s="34"/>
      <c r="F226" s="35"/>
      <c r="G226" s="35"/>
      <c r="H226" s="34"/>
      <c r="I226" s="34"/>
      <c r="J226" s="6"/>
      <c r="K226" s="3"/>
      <c r="L226" s="3"/>
    </row>
    <row r="227" spans="1:12" ht="15" customHeight="1">
      <c r="A227" s="60"/>
      <c r="B227" s="47" t="s">
        <v>24</v>
      </c>
      <c r="C227" s="34">
        <f>247917.7+1099485.7</f>
        <v>1347403.4</v>
      </c>
      <c r="D227" s="34">
        <f>71825.4+23001</f>
        <v>94826.4</v>
      </c>
      <c r="E227" s="34">
        <v>159759.8</v>
      </c>
      <c r="F227" s="35">
        <f>14+1</f>
        <v>15</v>
      </c>
      <c r="G227" s="35">
        <f>6+1</f>
        <v>7</v>
      </c>
      <c r="H227" s="34">
        <f>355133.6+47441.8</f>
        <v>402575.39999999997</v>
      </c>
      <c r="I227" s="34">
        <f>136161.5+47441.8</f>
        <v>183603.3</v>
      </c>
      <c r="J227" s="6"/>
      <c r="K227" s="3"/>
      <c r="L227" s="3"/>
    </row>
    <row r="228" spans="1:12" ht="15" customHeight="1">
      <c r="A228" s="60"/>
      <c r="B228" s="48" t="s">
        <v>32</v>
      </c>
      <c r="C228" s="34">
        <v>0</v>
      </c>
      <c r="D228" s="34">
        <v>0</v>
      </c>
      <c r="E228" s="34">
        <v>0</v>
      </c>
      <c r="F228" s="35">
        <v>0</v>
      </c>
      <c r="G228" s="35">
        <v>0</v>
      </c>
      <c r="H228" s="34">
        <v>0</v>
      </c>
      <c r="I228" s="34">
        <v>0</v>
      </c>
      <c r="J228" s="6"/>
      <c r="K228" s="3"/>
      <c r="L228" s="3"/>
    </row>
    <row r="229" spans="1:12" ht="26.25" customHeight="1">
      <c r="A229" s="65" t="s">
        <v>15</v>
      </c>
      <c r="B229" s="41" t="s">
        <v>26</v>
      </c>
      <c r="C229" s="34">
        <v>0</v>
      </c>
      <c r="D229" s="34">
        <v>0</v>
      </c>
      <c r="E229" s="34">
        <v>0</v>
      </c>
      <c r="F229" s="35">
        <v>0</v>
      </c>
      <c r="G229" s="35">
        <v>0</v>
      </c>
      <c r="H229" s="34">
        <v>0</v>
      </c>
      <c r="I229" s="34">
        <v>0</v>
      </c>
      <c r="J229" s="6"/>
      <c r="K229" s="3"/>
      <c r="L229" s="3"/>
    </row>
    <row r="230" spans="1:12" ht="15" customHeight="1">
      <c r="A230" s="59" t="s">
        <v>16</v>
      </c>
      <c r="B230" s="55" t="s">
        <v>27</v>
      </c>
      <c r="C230" s="34">
        <v>0</v>
      </c>
      <c r="D230" s="34">
        <v>0</v>
      </c>
      <c r="E230" s="34">
        <v>0</v>
      </c>
      <c r="F230" s="35">
        <v>0</v>
      </c>
      <c r="G230" s="35">
        <v>0</v>
      </c>
      <c r="H230" s="34">
        <v>0</v>
      </c>
      <c r="I230" s="34">
        <v>0</v>
      </c>
      <c r="J230" s="6"/>
      <c r="K230" s="3"/>
      <c r="L230" s="3"/>
    </row>
    <row r="231" spans="1:12" ht="54" customHeight="1">
      <c r="A231" s="11" t="s">
        <v>47</v>
      </c>
      <c r="B231" s="72" t="s">
        <v>49</v>
      </c>
      <c r="C231" s="72"/>
      <c r="D231" s="72"/>
      <c r="E231" s="72"/>
      <c r="F231" s="72"/>
      <c r="G231" s="72"/>
      <c r="H231" s="72"/>
      <c r="I231" s="72"/>
      <c r="J231" s="6"/>
      <c r="K231" s="3"/>
      <c r="L231" s="3"/>
    </row>
    <row r="232" spans="1:10" s="1" customFormat="1" ht="15" customHeight="1">
      <c r="A232" s="71" t="s">
        <v>44</v>
      </c>
      <c r="B232" s="71"/>
      <c r="C232" s="71"/>
      <c r="D232" s="71"/>
      <c r="E232" s="71"/>
      <c r="F232" s="5"/>
      <c r="G232" s="70" t="s">
        <v>54</v>
      </c>
      <c r="H232" s="70"/>
      <c r="I232" s="70"/>
      <c r="J232" s="70"/>
    </row>
    <row r="233" spans="1:10" s="1" customFormat="1" ht="18" customHeight="1">
      <c r="A233" s="71"/>
      <c r="B233" s="71"/>
      <c r="C233" s="71"/>
      <c r="D233" s="71"/>
      <c r="E233" s="71"/>
      <c r="F233" s="4"/>
      <c r="G233" s="70"/>
      <c r="H233" s="70"/>
      <c r="I233" s="70"/>
      <c r="J233" s="70"/>
    </row>
    <row r="234" ht="12.75">
      <c r="J234" s="3"/>
    </row>
    <row r="235" ht="12.75">
      <c r="J235" s="3"/>
    </row>
  </sheetData>
  <sheetProtection/>
  <mergeCells count="14">
    <mergeCell ref="A3:I3"/>
    <mergeCell ref="F4:G4"/>
    <mergeCell ref="B2:I2"/>
    <mergeCell ref="A4:A5"/>
    <mergeCell ref="H4:I4"/>
    <mergeCell ref="B4:B5"/>
    <mergeCell ref="C4:C5"/>
    <mergeCell ref="F92:F93"/>
    <mergeCell ref="G92:G93"/>
    <mergeCell ref="E4:E5"/>
    <mergeCell ref="D4:D5"/>
    <mergeCell ref="G232:J233"/>
    <mergeCell ref="A232:E233"/>
    <mergeCell ref="B231:I231"/>
  </mergeCells>
  <printOptions/>
  <pageMargins left="0.984251968503937" right="0.1968503937007874" top="0.4724409448818898" bottom="0" header="0.3937007874015748" footer="0.11811023622047245"/>
  <pageSetup fitToHeight="0" horizontalDpi="600" verticalDpi="600" orientation="landscape" paperSize="9" scale="86" r:id="rId1"/>
  <headerFooter alignWithMargins="0">
    <oddHeader>&amp;C20</oddHeader>
  </headerFooter>
  <rowBreaks count="8" manualBreakCount="8">
    <brk id="30" max="9" man="1"/>
    <brk id="55" max="9" man="1"/>
    <brk id="81" max="9" man="1"/>
    <brk id="105" max="9" man="1"/>
    <brk id="130" max="9" man="1"/>
    <brk id="156" max="9" man="1"/>
    <brk id="180" max="9" man="1"/>
    <brk id="20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Минэкономразвития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Корнеев</dc:creator>
  <cp:keywords/>
  <dc:description/>
  <cp:lastModifiedBy>Александр Николаевич Титов</cp:lastModifiedBy>
  <cp:lastPrinted>2016-07-20T09:42:18Z</cp:lastPrinted>
  <dcterms:created xsi:type="dcterms:W3CDTF">2008-09-17T10:53:36Z</dcterms:created>
  <dcterms:modified xsi:type="dcterms:W3CDTF">2016-07-29T17:30:37Z</dcterms:modified>
  <cp:category/>
  <cp:version/>
  <cp:contentType/>
  <cp:contentStatus/>
</cp:coreProperties>
</file>