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0" windowWidth="19200" windowHeight="10830" activeTab="0"/>
  </bookViews>
  <sheets>
    <sheet name="Форма 3 ФЦП " sheetId="1" r:id="rId1"/>
  </sheets>
  <definedNames>
    <definedName name="_xlnm._FilterDatabase" localSheetId="0" hidden="1">'Форма 3 ФЦП '!$J$1:$Y$1585</definedName>
    <definedName name="_xlnm.Print_Titles" localSheetId="0">'Форма 3 ФЦП '!$5:$8</definedName>
    <definedName name="_xlnm.Print_Area" localSheetId="0">'Форма 3 ФЦП '!$J$1:$Y$1583</definedName>
  </definedNames>
  <calcPr fullCalcOnLoad="1"/>
</workbook>
</file>

<file path=xl/sharedStrings.xml><?xml version="1.0" encoding="utf-8"?>
<sst xmlns="http://schemas.openxmlformats.org/spreadsheetml/2006/main" count="2688" uniqueCount="1525">
  <si>
    <t>в том числе:</t>
  </si>
  <si>
    <t>1.</t>
  </si>
  <si>
    <t>2.</t>
  </si>
  <si>
    <t>2.1.</t>
  </si>
  <si>
    <t>2.2.</t>
  </si>
  <si>
    <t>2.3.</t>
  </si>
  <si>
    <t>№ п/п</t>
  </si>
  <si>
    <t>Форма № 3</t>
  </si>
  <si>
    <t>Наименование строек, объектов, мероприятий по направлению «капитальные вложения»</t>
  </si>
  <si>
    <t>Федеральный бюджет</t>
  </si>
  <si>
    <t>Бюджеты субъектов РФ и местные бюджеты</t>
  </si>
  <si>
    <t>Внебюджетные источники</t>
  </si>
  <si>
    <t>Общий объем финансирования</t>
  </si>
  <si>
    <t>Всего по ФЦП:</t>
  </si>
  <si>
    <t>Бюджетные инвестиции, всего</t>
  </si>
  <si>
    <t>3.</t>
  </si>
  <si>
    <t>Обобщенные показатели
(тыс. рублей)</t>
  </si>
  <si>
    <t>2.1</t>
  </si>
  <si>
    <t>2.2</t>
  </si>
  <si>
    <t>2.3</t>
  </si>
  <si>
    <t>2.4</t>
  </si>
  <si>
    <t xml:space="preserve">Комплексное развитие Мурманского транспортного узла                                              </t>
  </si>
  <si>
    <t>2.5</t>
  </si>
  <si>
    <t>2.6</t>
  </si>
  <si>
    <t>2.7</t>
  </si>
  <si>
    <t>Подпрограмма "Развитие экспорта транспортных услуг"</t>
  </si>
  <si>
    <t>Подпрограмма "Автомобильные дороги"</t>
  </si>
  <si>
    <t>Подпрограмма "Железнодорожный транспорт"</t>
  </si>
  <si>
    <t>Подпрограмма "Морской транспорт"</t>
  </si>
  <si>
    <t>2.4.</t>
  </si>
  <si>
    <t>2.5.</t>
  </si>
  <si>
    <t>2.7.</t>
  </si>
  <si>
    <t>2.8.</t>
  </si>
  <si>
    <t>2.10.</t>
  </si>
  <si>
    <t>2.11.</t>
  </si>
  <si>
    <t>Подпрограмма "Внутренний водный транспорт"</t>
  </si>
  <si>
    <t>Подпрограмма "Гражданская авиация"</t>
  </si>
  <si>
    <t>строительство</t>
  </si>
  <si>
    <t>Портовое оградительное сооружение акватории Южного района МТП Усть-Луга</t>
  </si>
  <si>
    <t>Строительство объектов морского порта в районе пос. Сабетта на полуострове Ямал, включая создание судоходного подходного канала в Обской губе</t>
  </si>
  <si>
    <t>Линейный дизельный ледокол мощностью 25 МВт</t>
  </si>
  <si>
    <t>реконструкция</t>
  </si>
  <si>
    <t>Строительство и приобретение патрульных судов</t>
  </si>
  <si>
    <t>Субсидии в объекты гос. собственности РФ, всего</t>
  </si>
  <si>
    <t>Межбюджетные субсидии субъектам РФ, всего</t>
  </si>
  <si>
    <t>4.</t>
  </si>
  <si>
    <t>Государственный заказчик-координатор Министерство транспорта Российской Федерации</t>
  </si>
  <si>
    <t>2.6.</t>
  </si>
  <si>
    <t>х</t>
  </si>
  <si>
    <t xml:space="preserve">     в том числе:</t>
  </si>
  <si>
    <t>Субсидии в объекты гос. Собственности РФ, всего</t>
  </si>
  <si>
    <t>Межбюджетные субсидии, всего</t>
  </si>
  <si>
    <t>Подпрограмма "Государственный контроль и надзор в сфере транспорта"</t>
  </si>
  <si>
    <t>2.12.</t>
  </si>
  <si>
    <t xml:space="preserve">Мга-Гатчина - Веймарн - Ивангород и железнодорожных подходов к портам на Южном берегу Финского залива </t>
  </si>
  <si>
    <t>Комплексная реконструкция участка Трубная -Баскунчак -Аксарайская</t>
  </si>
  <si>
    <t>Строительство дополнительных главных путей и разъездов,  развитие станций на подходах к портам  Юга России</t>
  </si>
  <si>
    <t>2.9.</t>
  </si>
  <si>
    <t>2.13.</t>
  </si>
  <si>
    <t>тыс. рублей</t>
  </si>
  <si>
    <t>Освоено с начала года за счет всех источников</t>
  </si>
  <si>
    <t>Строительство многофункционального буксира-спасателя мощностью 2,5-3 МВт</t>
  </si>
  <si>
    <t xml:space="preserve">строительство </t>
  </si>
  <si>
    <t xml:space="preserve">Строительство спасательного катера-бонопостановщика </t>
  </si>
  <si>
    <t>Развитие объектов инфраструктуры морского порта Кавказ (внебюджетные источники)</t>
  </si>
  <si>
    <t>Строительство морской портовой инфраструктуры в морском порту Калининград</t>
  </si>
  <si>
    <t>Международный морской терминал для приема круизных и грузопассажирских судов в г. Пионерский, Калининградской области</t>
  </si>
  <si>
    <t>Техническое перевооружение морского порта Посьет (внебюджетные источники)</t>
  </si>
  <si>
    <t>Реконструкция учебных городков № 1 (Санкт-Петербург, Васильевский остров, Косая линия, д. 15-а), №2 (Заневский проспект, д.5), №3 (г. Санкт-Петербург, Васильевский остров, 21 линия, д.14), строительство Морского колледжа (г. Санкт-Петербург, Большой Смоленский пр., д.36)</t>
  </si>
  <si>
    <t>Реконструкция учебных городков: №2 (г.Санкт-Петербург, Заневский проспект д.5) №3 (г.Санкт-Петербург, Васильевский остров, 21 линия д.14)</t>
  </si>
  <si>
    <t>Строительство научно-лабораторного комплекса Морской государственной академии имени адмирала Ф.Ф.Ушакова, включая оснащение информационным телекоммуникационным, учебным, научным, производственным оборудованием и тренажерами нового поколения, Краснодарский край</t>
  </si>
  <si>
    <t>Строительство и реконструкция объектов Дальневосточного морского научно-образовательного комплекса МГУ имени адмирала Г.И.Невельского:</t>
  </si>
  <si>
    <t>Строительство учебно-тренажерного комплекса подготовки экипажей судов по выживанию на море, включая оснащение информационным телекоммуникационным, учебным, научным, производственным оборудованием и тренажерами нового поколения, Приморский край</t>
  </si>
  <si>
    <t>Строительство учебно-тренажерного комплекса непрерывной  конвенционной подготовки по плавательным морским специальностям, включая оснащение информационным телекоммуникационным, учебным, научным, производственным оборудованием и тренажерами нового поколения, Приморский край</t>
  </si>
  <si>
    <t>Развитие участка Тобольск - Сургут - Коротчаево</t>
  </si>
  <si>
    <t>Исполнитель: Щеголева Ксения Александровна
Телефон: (499) 262-49-73; E-mail: shchegoleva@ppp-transport.ru</t>
  </si>
  <si>
    <t>2.14.</t>
  </si>
  <si>
    <t>2.15.</t>
  </si>
  <si>
    <t xml:space="preserve">Развитие транспортного узла "Восточный-Находка" (Приморский край). Этап II. Объекты морского транспорта" (Россия, Приморский край, Находкинский городской округ в районе порта Восточный, Партизанский район)                                                          строительство
  </t>
  </si>
  <si>
    <t xml:space="preserve">Развитие транспортного узла "Восточный-Находка" (Приморский край). Этап 1 - Объекты железнодорожного транспорта" (Россия, Приморский край, Находкинский городской округ в районе порта Восточный, Партизанский район)      строительство                                              </t>
  </si>
  <si>
    <t>Первый заместитель Министра транспорта 
Российской Федерации                                 ____________________________________</t>
  </si>
  <si>
    <t>Электрификация линий Таманского полуострова</t>
  </si>
  <si>
    <t xml:space="preserve">Создание сухогрузного района морского порта Тамань </t>
  </si>
  <si>
    <t>Ведутся строительно-монтажные работы</t>
  </si>
  <si>
    <t xml:space="preserve">строительство  </t>
  </si>
  <si>
    <r>
      <t xml:space="preserve">    </t>
    </r>
    <r>
      <rPr>
        <b/>
        <sz val="10"/>
        <rFont val="Times New Roman"/>
        <family val="1"/>
      </rPr>
      <t xml:space="preserve"> в том числе:</t>
    </r>
  </si>
  <si>
    <t>Источники и объемы финансирования за 2017 год 
(тыс. рублей)</t>
  </si>
  <si>
    <t>Выполненные работы за 2017 год (в натуральных показателях)</t>
  </si>
  <si>
    <t>Бюджетные назначения по программе на 2017 год*</t>
  </si>
  <si>
    <t>Кассовые 
расходы 
госзаказчика за I квартал 2017 года</t>
  </si>
  <si>
    <t>Предусмотрено утвержденной ФЦП на 2017 год</t>
  </si>
  <si>
    <t>Фактические                           расходы                       за I квартал 2017 года</t>
  </si>
  <si>
    <t>Фактические                     расходы                         за I квартал 2017 года</t>
  </si>
  <si>
    <t>Предусмотрено на 2017 год</t>
  </si>
  <si>
    <t>Кассовые расходы и факт.расходы за I квартал 2017 года</t>
  </si>
  <si>
    <t xml:space="preserve">Этап III-строительство объектов частной собственности (за исключением объектов, включенных в этап II) (Приморский край)
</t>
  </si>
  <si>
    <t>Комплексное развитие Новороссийского транспортного узла (Краснодарский край). Подпроект 3. Создание объектов железнодорожной инфраструктуры за счет федеральных средств. "Строительство станции в районе разъезда 9 км Северо-Кавказской железной дороги"</t>
  </si>
  <si>
    <t>Комплексное развитие Новороссийского транспортного узла (Краснодарский край). Строительство железнодорожных парков и развитие железнодорожной станции Новороссийск Северо-Кавказской железной дороги</t>
  </si>
  <si>
    <t>Результаты реализации программных мероприятий по направлению «капитальные вложения» за I квартал 2017 года
в рамках корректировки федеральной целевой программы "Развитие транспортной системы России (2010-2020 годы)" с учетом продления сроков ее реализации до 2021 года</t>
  </si>
  <si>
    <t xml:space="preserve">В 1 квартале 2017 года осуществлен анализ материалов ранее выполненных геодезических работ, картографических материалов, а также сопоставление границ земельных участков полностью или частично расположенных в полосе отвода объекта.
В 2017 г. планируется расселение и снос 43 жилых домов, расположенных в санитарно-защитной зоне строящегося Объекта. 
Завершение вышеуказанного мероприятия в 2017 году обеспечит ввод Объекта в постоянную эксплуатацию с последующей регистрацией права собственности Российской Федерации.
</t>
  </si>
  <si>
    <t>Построен склад напольного оборудования сортировочной горки станции Лужская - Сортировочная</t>
  </si>
  <si>
    <t>Комплексная реконструкция  линий Таманского полуострова</t>
  </si>
  <si>
    <t xml:space="preserve">В 1 квартале 2017 года выполнена балластировка 2,1 тыс. куб. м пути и монтаж защитных экранов – 540 пм </t>
  </si>
  <si>
    <t>В I квартале 2017 года проектная документация передана на рассмотрение в ФАУ «Главгосэкспертиза России». Ведутся проектные работы.</t>
  </si>
  <si>
    <t>За 1 квартал 2017 года выполнено: устройство земляного полотна –  25,0 тыс. м3, укладка пути – 5,53 км, укладка 15 комплектов стрелочных переводов, балластировка пути – 10,0 тыс. м3, продолжение работ по  ПТОЛ Аксарайская-2 (готовность здания - 90%).</t>
  </si>
  <si>
    <t xml:space="preserve">В 2017 году предусмотрено: реконструкция Крымского узла,   комплексная реконструкция станции Им. Максима Горького (строительно-монтажные работы по строительству второго соединительного пути между парками "В" и "Д"»),  реконструкция станции Тимашевская ,  строительство второго пути на участке Тимашевская – Кирпильский ,  реконструкция станции Гумрак Приволжской железной дороги со строительством путепроводной развязки. Выполнено: укладка пути – 0,55 км, балластировка – 0,1 тыс. м3, удлинение водопропускной трубы (1 шт.) – 60%, устройство путепровода тоннельного типа: устройство буронабивных свай – 7 шт., устройство тела путепровода – 425 м3, устройство виадука: устройство опоры – 1 шт., установка опор контактной сети – 52 шт., монтаж жестких поперечен –  7 шт. По объекту «Реконструкция Крымского узла 1 этап» - ведется корректировка проектной документации и выкуп земель для нужд строительства.
</t>
  </si>
  <si>
    <t>Выполнены объемы работ: устройство земляного полотна  - 4,0 тыс. м3, укладка звеньевого пути – 2,0 км, укладка бесстыкового пути – 0,2 км, строительство мостов – 1/16,5 шт./м, строительство водопропускных труб – 3/42 шт./м, укладка кабелей СЦБ – 15,0 км, укладка кабелей связи и ВОЛС – 13,5 км</t>
  </si>
  <si>
    <t xml:space="preserve">«Строительство пускового комплекса Томмот-Якутск (Нижний Бестях) железнодорожной линии Беркакит-Томмот - Якутск в Республике Саха (Якутия)» </t>
  </si>
  <si>
    <t>Строительство и реконструкция искусственных сооружений</t>
  </si>
  <si>
    <t xml:space="preserve">Проводится реконструкция тоннеля на 106-107 км участка Артышта – Томусинская Западно-Сибирской железной дороги и мостового перехода через реку Дон со строительством нового моста на участке Морозовская – Волгоград Приволжской железной дороги.
</t>
  </si>
  <si>
    <t>Обновление парка пассажирских вагонов (ОАО "ФПК")</t>
  </si>
  <si>
    <t>Приобретено 72 вагона</t>
  </si>
  <si>
    <t>Обновление парка моторвагонного подвижного состава</t>
  </si>
  <si>
    <t xml:space="preserve">Приобретено 0 единиц  моторвагонного подвижного состава </t>
  </si>
  <si>
    <t>Обновление локомотивного парка</t>
  </si>
  <si>
    <t>Приобретено 109 локомотивов.</t>
  </si>
  <si>
    <t>Обновление парка грузовых вагонов  (отчет в части ОАО "РЖД")</t>
  </si>
  <si>
    <t>приобретено 13961 вагонов</t>
  </si>
  <si>
    <t xml:space="preserve">Обеспечение транспортной безопасности железнодорожного транспорта </t>
  </si>
  <si>
    <t>Продолжается монтаж средств ТСО  на объектах железнодорожного транспорта: на 55 вокзалах, искусственных сооружениях (мостах, тоннелях), станционных парках, оснащение системами видеонаблюдения (СВН) 5 объектов локомотивного хозяйства, оснащение средствами ТСОТБ постов ЭЦ на 39 станциях и др.  Подробнее в форме 1</t>
  </si>
  <si>
    <t xml:space="preserve">Межбюджетные субсидии, всего </t>
  </si>
  <si>
    <t>Строительство линейных дизельных ледоколов</t>
  </si>
  <si>
    <t>Ведется строительство судна на плаву. Техническая готовность - 51,1%.</t>
  </si>
  <si>
    <t xml:space="preserve">Ведутся строительные работы. Фактическая готовность:
- головного судна стр. № 1201 – 46,6%;
- серийного судна стр. № 1202 – 40,4%;
- серийного судна стр. № 1203 – 28,0%;
- серийного судна стр. № 1204 – 11,4%.
</t>
  </si>
  <si>
    <t>Ведутся строительные работы. Фактическая готовность:
- головного судна стр. № 161 – 100,0%;
- серийного судна стр. № 162 – 100,0%;
- серийного судна стр. № 163 – 92,12%;
- серийного судна стр. № 164 – 81,4%;
- серийного судна стр. № 165 – 55,8%;
- серийного судна стр. № 166 – 49,92%.</t>
  </si>
  <si>
    <t>Развитие морского торгового порта  Усть-Луга</t>
  </si>
  <si>
    <t>В связи с погодными условиями и ледовой обстановкой, не позволяющей эксплуатацию надводной техники в 1 квартале 2017 года работы на объекте не велись</t>
  </si>
  <si>
    <t>База обеспечивающего флота в МТП Усть-Луга</t>
  </si>
  <si>
    <t>В связи с расторжением государственного контракта от 14.12.2012 № 54-ГК/12 (от генподрядчика получено уведомление об отказе от исполнения государственного контракта в одностороннем порядке) работы на объекте не проводились.</t>
  </si>
  <si>
    <t>Комплекс береговой и морской инфраструктуры в морском порту Геленджик</t>
  </si>
  <si>
    <t>В связи со сменой инвестора проводятся работы по возобновлению проектных и изыскательских работ в соответствии с новой концепцией реализации проекта.</t>
  </si>
  <si>
    <t xml:space="preserve">Ведутся строительно-монтажные работы. </t>
  </si>
  <si>
    <t xml:space="preserve">Объявлен открытый запрос предложений по выбору инвестора проекта строительства терминала в г. Пионерский. </t>
  </si>
  <si>
    <t>Строительство и реконструкция объектов инфраструктуры порта Ванино, Хабаровский край</t>
  </si>
  <si>
    <t>строительство и реконструкция инфраструктуры в морском порту Ванино, Хабаровский край (внебюджетные источники)</t>
  </si>
  <si>
    <t>строительство и реконструкция инфраструктуры в морском порту Ванино, в бухте Мучке, Хабаровский край (внебюджетные источники)</t>
  </si>
  <si>
    <t>Инвестор проекта - ООО «Саха (Якутская) транспортная компания»</t>
  </si>
  <si>
    <t>Строительство терминала навалочных грузов в морском порту Тамань (внебюджетные источники)</t>
  </si>
  <si>
    <t>Инвестор проекта – ООО «ОТЭКО-Портсервис»</t>
  </si>
  <si>
    <t>Инвестор проекта – ООО «Таманский паромный терминал»</t>
  </si>
  <si>
    <t>Строительство перевалочного комплекса аммиака и минеральных удобрений в морском порту Тамань (внебюджетные источники)</t>
  </si>
  <si>
    <t>Инвестор проекта – ОАО «ТОЛЬЯТИАЗОТ»</t>
  </si>
  <si>
    <t>Строительство и реконструкция объектов инфраструктуры морского порта Темрюк (внебюджетные источники)</t>
  </si>
  <si>
    <t>Инвестор проекта - ООО "РОСХИМТРЕЙД"</t>
  </si>
  <si>
    <t>Терминал по производству и перегрузке сжиженного природного газа в порту Высоцк, Ленинградская область, г. Высоцк (внебюджетные источники)</t>
  </si>
  <si>
    <t>Инвестор проекта - ООО "Криогаз-Высоцк"</t>
  </si>
  <si>
    <t>Строительство и реконструкция объектов инфраструктуры порта Санкт-Петербург</t>
  </si>
  <si>
    <t>Реконструкция объектов инфраструктуры порта Петропавловск-Камчатский</t>
  </si>
  <si>
    <t>реконструкция объектов инфраструктуры порта Петропавловск-Камчатский (внебюджетные источники)</t>
  </si>
  <si>
    <t>2.18.</t>
  </si>
  <si>
    <t>Нефтяной терминал "Таналау" (внебюджетные источники)</t>
  </si>
  <si>
    <t>2.19.</t>
  </si>
  <si>
    <t>Развитие Контейнерного терминала в порту Балтийск, Калининградская область (внебюджетные источники)</t>
  </si>
  <si>
    <t>Инвестор проекта – ООО «Балтийская стивидорная компания»</t>
  </si>
  <si>
    <t>2.20.</t>
  </si>
  <si>
    <t>Строительство специализированных портовых терминалов и объектов инфраструктуры порта Азов (внебюджетные источники)</t>
  </si>
  <si>
    <t>Инвестор проекта – ООО «Уют»</t>
  </si>
  <si>
    <t>2.21.</t>
  </si>
  <si>
    <t>Инвестор проекта – АО «Торговый порт Посьет»</t>
  </si>
  <si>
    <t>2.22.</t>
  </si>
  <si>
    <t>Строительство объектов инфраструктуры многофункционального морского перегрузочного комплекса "Бронка" (внебюджетные источники)</t>
  </si>
  <si>
    <t>Выполнены строительно-монтажные работы. Получены ЗОС и Разрешение на ввод в эксплуатацию 1 и 2 Этапов по прочим объектам.</t>
  </si>
  <si>
    <t>2.23.</t>
  </si>
  <si>
    <t xml:space="preserve">Строительство и реконструкция объектов морского научно-образовательного комплекса ГМА имени адм. С.О. Макарова </t>
  </si>
  <si>
    <t>2.24.</t>
  </si>
  <si>
    <t xml:space="preserve">Ведутся строительно-монтажные работы.      </t>
  </si>
  <si>
    <t>0.00</t>
  </si>
  <si>
    <t>2.25.</t>
  </si>
  <si>
    <t xml:space="preserve">Разрабатывается рабочая документация. Выполняются строительно-монтажные работы. </t>
  </si>
  <si>
    <t>2.26.</t>
  </si>
  <si>
    <t>Реконструкция объектов федеральной собственности в морском порту Певек, Чукотский автономный округ</t>
  </si>
  <si>
    <t>2.27.</t>
  </si>
  <si>
    <t>Реконструкция объектов федеральной собственности (гидротехнических сооружений) в морском порту Магадан</t>
  </si>
  <si>
    <t>Ведется разработка рабочей документации. Ведутся демонтажные работы.</t>
  </si>
  <si>
    <t>ФКУ  "Речводпуть",  г. Москва</t>
  </si>
  <si>
    <t>Обновление обслуживающего флота</t>
  </si>
  <si>
    <t>Дноуглубительный флот</t>
  </si>
  <si>
    <t xml:space="preserve">     строительство</t>
  </si>
  <si>
    <t>Модернизация береговых производственных объектов и сооружений</t>
  </si>
  <si>
    <t xml:space="preserve">     проектные и изыскательские  работы</t>
  </si>
  <si>
    <t>ФГБУ "Канал имени Москвы", г. Москва</t>
  </si>
  <si>
    <t>Разработка и реализация комплексного проекта реконструкции объектов инфраструктуры канала имени Москвы</t>
  </si>
  <si>
    <t xml:space="preserve">                                                                                                                                                                                                                                         </t>
  </si>
  <si>
    <t xml:space="preserve"> </t>
  </si>
  <si>
    <t xml:space="preserve">   II этап:</t>
  </si>
  <si>
    <t xml:space="preserve">     реконструкция</t>
  </si>
  <si>
    <t>Техническое перевооружение насосных станций Канала имени Москвы</t>
  </si>
  <si>
    <t xml:space="preserve">    строительство</t>
  </si>
  <si>
    <t>Реконструкция Рыбинского гидроузла</t>
  </si>
  <si>
    <t>ФБУ  "Администрация "Беломорканал",  Республика Карелия</t>
  </si>
  <si>
    <t>Разработка и реализация комплексного проекта реконструкции гидросооружений Беломорско-Балтийского канала</t>
  </si>
  <si>
    <t xml:space="preserve"> III этап:</t>
  </si>
  <si>
    <t xml:space="preserve">ФБУ   "Администрация "Севводпуть",  Архангельская область </t>
  </si>
  <si>
    <t xml:space="preserve">Разработка и реализация комплексного проекта реконструкции Северо-Двинской шлюзованной системы </t>
  </si>
  <si>
    <t xml:space="preserve">   I этап:</t>
  </si>
  <si>
    <t xml:space="preserve">      реконструкция</t>
  </si>
  <si>
    <t>ФБУ "Администрация "Волго-Балт",                          г. Санкт-Петербург</t>
  </si>
  <si>
    <t>Разработка и реализация комплексного проекта реконструкции Волго-Балтийского водного пути</t>
  </si>
  <si>
    <t>проектные  и изыскательские работы</t>
  </si>
  <si>
    <t>Этап. Комплекс работ по реконструкции сооружений Шекснинского гидроузла</t>
  </si>
  <si>
    <t xml:space="preserve">       реконструкция</t>
  </si>
  <si>
    <t>ФБУ  "Администрация "Волго-Дон", Волгоградская область</t>
  </si>
  <si>
    <t>Разработка и реализация комплексного проекта реконструкции Волго-Донского судоходного канала</t>
  </si>
  <si>
    <t>Реконструкция сети бассейновой связи  ФБУ "Администрация "Волго-Дон"</t>
  </si>
  <si>
    <t xml:space="preserve">       проектные  и изыскательские работы</t>
  </si>
  <si>
    <t>ФБУ "Азово-Донская бассейновая администрация",  Ростовская область</t>
  </si>
  <si>
    <t>Строительство и реконструкция Багаевского гидроузла на р. Дон</t>
  </si>
  <si>
    <t>проектные и изыскательские работы</t>
  </si>
  <si>
    <t xml:space="preserve">ФБУ  "Администрация Волжского бассейна", Нижегородская область </t>
  </si>
  <si>
    <t xml:space="preserve">Разработка и реализация комплексного проекта реконструкции гидротехнических сооружений водных путей Волжского бассейна </t>
  </si>
  <si>
    <t xml:space="preserve">Шлюзы № 13-16  Городецкого гидроузла. Ремонтные плавучие затворы (ботопорты)Реконструкция
 </t>
  </si>
  <si>
    <t>Шлюзы №13-16 Городецкого гидроузла. Привод верхних рабочих ворот (ВРВ). Нижние двустворчатые ворота НДВ. Реконструкция</t>
  </si>
  <si>
    <t xml:space="preserve">Шлюзы № 25-26  Саратовского гидроузла. Нижние двустворчатые ворота (НДВ).Реконструкция
 </t>
  </si>
  <si>
    <t xml:space="preserve">Шлюзы № 21-24  Самарского гидроузла. Гидротехнические сооруждения. Реконструкция
 </t>
  </si>
  <si>
    <t>Строительство Нижегородского низконапорного гидроузла</t>
  </si>
  <si>
    <t>ФБУ  "Администрация  "Енисейречтранс", Красноярский край</t>
  </si>
  <si>
    <t>Разработка и реализация комплексного проекта реконструкции гидротехнических сооружений и водных путей Енисейского бассейна</t>
  </si>
  <si>
    <t>ФБУ  "Администрация  Обского БВП",  Новосибирская область</t>
  </si>
  <si>
    <t xml:space="preserve">Реконструкция Новосибирского шлюза </t>
  </si>
  <si>
    <t xml:space="preserve">  Второй этап реконструкции (реконструкция    подходного канала и ворот)</t>
  </si>
  <si>
    <t>ФБУ  "Администрация  Ленского бассейна", Республика Саха (Якутия)</t>
  </si>
  <si>
    <t>Реконструкция выправительных сооружений Ленского бассейна</t>
  </si>
  <si>
    <t>ФБУ "Администрация "Камводпуть", Пермский край</t>
  </si>
  <si>
    <t>Разработка и реализация комплексного проекта реконструкции гидротехнических сооружений Камского бассейна. II этап. Реконстркция Пермского шлюза</t>
  </si>
  <si>
    <t>ФГБОУ ВО "ГУМРФ имени адмирала С.О.Макарова", г.Санкт-Петербург</t>
  </si>
  <si>
    <t>Строительство и реконструкция объектов федерального государственного образовательного учреждения высшего профессионального образования "Московская государственная академия водного транспорта"</t>
  </si>
  <si>
    <t>Реконструкция студенческого общежития                (г. Москва, ул. Речников, д. 16)</t>
  </si>
  <si>
    <t>ФГБОУ ВО "СГУВТ", г. Новосибирск</t>
  </si>
  <si>
    <t>Учебно-тренажерный центр Якутского института водного транспорта (филиала) ФГОУ ВПО "Новосибирская государственная академия водного транспорта"</t>
  </si>
  <si>
    <t>2.15</t>
  </si>
  <si>
    <t xml:space="preserve">Строительство судоходных гидротехнических сооружений на Единой глубоководной системе* </t>
  </si>
  <si>
    <t>Обновление транспортного флота</t>
  </si>
  <si>
    <t xml:space="preserve">      (внебюджетные источники)</t>
  </si>
  <si>
    <t xml:space="preserve">
Ведется строительство несамоходного земснаряда.</t>
  </si>
  <si>
    <t xml:space="preserve">                      </t>
  </si>
  <si>
    <t xml:space="preserve">Ведутся строительно-монтажные работы.
</t>
  </si>
  <si>
    <t xml:space="preserve">Ведутся строительно-монтажные работы по реконструкции гидроузлов № 2,5,8, Мариновского гидроузла № 11
</t>
  </si>
  <si>
    <t xml:space="preserve">Ведутся строительно-монтажные работы по реконструкции гидроузла № 7, перевооружению насосной станции № 32
</t>
  </si>
  <si>
    <t>Ведется разработка проектной документации.</t>
  </si>
  <si>
    <t>Заключен государственный контракт. Ведутся подготовительные работы.</t>
  </si>
  <si>
    <t>Ведется подготовка конкурсной документации на основной этап проектирования.</t>
  </si>
  <si>
    <t xml:space="preserve">Подготовлена конкурсная документация на строительство </t>
  </si>
  <si>
    <t>Ведется разработка конкурсной документации</t>
  </si>
  <si>
    <t>Заключен государственный контракт на выполнение работ по реконструкции Пермского шлюза.</t>
  </si>
  <si>
    <t>Ведется разработка рабочей документации.</t>
  </si>
  <si>
    <t>В целях снятия ограничения по мероприятию «Строительство судоходных гидротехнических сооружений на Единой глубоководной системе» Росморречфлот направил в адрес Минэкономразвития России предложения по внесению изменений в ФАИП 2017-2019 гг</t>
  </si>
  <si>
    <t>Ведутся строительно-монтажные работы
по шлюзам №№ 8, 9, 17.</t>
  </si>
  <si>
    <t>Ведутся строительно-монтажные работы по шлюзу №  5.</t>
  </si>
  <si>
    <t>Ведутся строительно-монтажные работы.</t>
  </si>
  <si>
    <t>Проводились работы по реконструкции гидроузла Белоомут.
Ведутся строительно-монтажные работы.</t>
  </si>
  <si>
    <t>Выполнен первый этап проектно-изыскательских работ</t>
  </si>
  <si>
    <t>ПАО «Завод «Красное Сормово»  -  состоялась закладка киля пассажирского судна проекта PV 3000 для компании «Водоход Ъ», спущен со стапелей на воду танкер-химовоз проекта RST 27  для компании «Волготранс», планируется строительство 3-х танкеров-химовозов проекта RST 27М для компании  «БФ Танкер»   и   5 сухогрузных   теплоходов  проекта  RSD 59  для компании «Пола Райз».
ОАО «Окская судоверфь» -  завершил строительство танкера проекта серии RST 227  «Балт Флот 15» для компании    «БФ Танкер». ОАО «Судостроительный  завод  Лотос» - ведет строительство  пассажирского судна проекта PV 300 для Московского речного пароходства,  сухогрузного теплохода проекта RSD 49 и грузового несамоходного понтона для судоходной компании «АРК».</t>
  </si>
  <si>
    <t xml:space="preserve">За I квартал 2017 год заключен государственный контракт от 27 марта 2017 г. № 7.2.13-53 на сумму 190 100,0 тыс. рублей на поставку 4 патрульных судов для территориальных управлений Ространснадзора.
</t>
  </si>
  <si>
    <t>Освоение 7,9 %</t>
  </si>
  <si>
    <t>Строительство и реконструкция автомобильной дороги М-27 Джубга - Сочи до границы с Грузией (на Тбилиси, Баку)</t>
  </si>
  <si>
    <t>Освоение 7,1 %</t>
  </si>
  <si>
    <t>Федеральное казенное учреждение "Управление федеральных автомобильных дорог "Черноморье" Федерального дорожного агентства", г. Сочи, Краснодарский край</t>
  </si>
  <si>
    <t>Строительство и реконструкция автомобильной дороги М-27 Джубга - Сочи до границы с Грузией (на Тбилиси, Баку). Строительство, реконструкция подпорных стенок на автомобильной дороге А-147 Джубга - Сочи - граница с Республикой Абхазия на участке км 189+460 - км 191+130, Краснодарский край</t>
  </si>
  <si>
    <t>Государственный контракт заключен, работы начаты. Освоение за счет средств 2017 года - 9,6 %. Готовность объекта на 01.01.2017 - 42,4 %.</t>
  </si>
  <si>
    <t>Строительство и реконструкция автомобильной дороги М-27 Джубга - Сочи до границы с Грузией (на Тбилиси, Баку). Строительство, реконструкция подпорных стенок на автомобильной дороге А-147 Джубга - Сочи - граница с Республикой Абхазия на участке км 195+310 - км 196+985, Краснодарский край</t>
  </si>
  <si>
    <t>Государственный контракт заключен, работы начаты. Освоение за счет средств 2017 года - 2 %. Готовность объекта на 01.01.2017 - 51 %.</t>
  </si>
  <si>
    <t>Строительство кольцевой автомобильной дороги  вокруг г.Санкт-Петербурга</t>
  </si>
  <si>
    <t>Освоение 0 %</t>
  </si>
  <si>
    <t>Федеральное казенное учреждение "Дирекция по строительству транспортного обхода города Санкт-Петербург Федерального дорожного агентства", г. Санкт-Петербург</t>
  </si>
  <si>
    <t>Строительство кольцевой автомобильной дороги  вокруг г. Санкт-Петербурга. Реконструкция кольцевой автомобильной дороги вокруг города Санкт-Петербург на участке от ст. Горская до Приозерского шоссе, Ленинградская область. Этап 1. Этап 2</t>
  </si>
  <si>
    <t xml:space="preserve">реконструкция </t>
  </si>
  <si>
    <t>В 2016 году проводились работы по подготовке территории за счет затрат заказчика. Процедура размещения госзаказа на СМР будет выполнена после получения разрешения на заключение долгосрочного контракта (предложения представлены в Минтранс России  10.03.2017 за № 01-21/7444). Готовность объекта на 01.01.2017 - 6,2 %.</t>
  </si>
  <si>
    <t>Реконструкция кольцевой автомобильной дороги вокруг города Санкт-Петербург на участке от ст. Горская до Приозерского шоссе, Ленинградская область</t>
  </si>
  <si>
    <t>Средства выделены на проведение ТЦА, идет подготовка к размещению госзаказа</t>
  </si>
  <si>
    <t>Строительство направленных съездов на транспортной развязке КАД и Приозерского шоссе, Ленинградская область, г. Санкт-Петербург</t>
  </si>
  <si>
    <t>Идет подготовка к размещению госзаказа</t>
  </si>
  <si>
    <t>Реконструкция подъездов от автомобильной дороги М-4 "Дон" - от Москвы через Воронеж, Ростов-на-Дону, Краснодар до Новороссийска к городам</t>
  </si>
  <si>
    <t>Освоение 8,9 %</t>
  </si>
  <si>
    <t>Реконструкция автомобильной дороги А-136 подъездная дорога от автомобильной дороги М-4 "Дон" к г. Краснодару на участке км 5+600 - км 17+870, Краснодарский край</t>
  </si>
  <si>
    <t>Государственный контракт заключен, работы начаты. Освоение 1,9 %</t>
  </si>
  <si>
    <t>Федеральное казенное учреждение "Управление федеральных автомобильных дорог "Азов" Федерального дорожного агентства", г.Ростов-на-Дону</t>
  </si>
  <si>
    <t>Реконструкция подъездов от автомобильной дороги М-4 "Дон" - от Москвы через Воронеж, Ростов-на-Дону, Краснодар до Новороссийска к городам. Реконструкция автомобильной дороги А-135 подъездная дорога от автомобильной дороги М-4 "Дон" Южный подъезд к г. Ростову-на-Дону на участке км 2+400 - км 7+000, Ростовская область</t>
  </si>
  <si>
    <t>Государственный контракт заключен, работы начаты. Освоение за счет средств 2017 года - 9,2 %. Готовность объекта на 01.01.2017 - 2,6 %.</t>
  </si>
  <si>
    <t>Реконструкция участков автомобильной дороги М-9 "Балтия" - от Москвы через Волоколамск до границы с Латвийской Республикой (на Ригу)</t>
  </si>
  <si>
    <t>Освоение 2,1 %</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</si>
  <si>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</si>
  <si>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2.8</t>
  </si>
  <si>
    <t>Реконструкция автомобильной дороги  М-9 "Балтия" - от Москвы через Волоколамск до границы с Латвийской Республикой (на Ригу) на участке 17+910 - км 83+068, Московская область I этап строительства км 17+910 - км 50+016</t>
  </si>
  <si>
    <t>Государственный контракт заключен, работы начаты. За первый квартал т.г. средства не расходовались. Готовность объекта на 01.01.2017 - 96,3 %.</t>
  </si>
  <si>
    <t>Федеральное казенное учреждение "Федеральное управление автомобильных дорог "Северо-Запад" имени Н.В.Смирнова Федерального дорожного агентства", г. Санкт-Петербург</t>
  </si>
  <si>
    <t>2.9</t>
  </si>
  <si>
    <t>Реконструкция участков автомобильной дороги  М-9 "Балтия" - от Москвы через Волоколамск до границы с Латвийской Республикой (на Ригу). Реконструкция подъезда к МАПП Бурачки от автомобильной дороги М-9 "Балтия" - от Москвы через Волоколамск до границы с Латвийской Республикой (на Ригу), Псковская область</t>
  </si>
  <si>
    <t>Государственный контракт заключен, работы начаты. Освоение за счет средств 2017 года - 6,5 %. Готовность объекта на 01.01.2017 - 77,5 %.</t>
  </si>
  <si>
    <t>Реконструкция участков автомобильной дороги А-104 Москва - Дмитров - Дубна</t>
  </si>
  <si>
    <t>Освоение 3,5 %</t>
  </si>
  <si>
    <t>2.10</t>
  </si>
  <si>
    <t>Реконструкция участков автомобильной дороги А-104 Москва - Дмитров - Дубна. Строительство, реконструкция автомобильной дороги А-104 Москва - Дмитров - Дубна на участках км 23+500 - км 24+200, км 26+1080 - км 29+600, Московская область</t>
  </si>
  <si>
    <t>Государственный контракт заключен, работы начаты. Освоение за счет средств 2017 года - 5,8 %. Готовность объекта на 01.01.2017 - 19 %.</t>
  </si>
  <si>
    <t>2.11</t>
  </si>
  <si>
    <t>Реконструкция участков автомобильной дороги А-104 Москва - Дмитров -Дубна. Строительство транспортной развязки на автомобильной дороге А-104 Москва - Дмитров - Дубна на пересечении с ММК км 46+450, Московская область</t>
  </si>
  <si>
    <t>Государственный контракт заключен, работы начаты. Освоение за счет средств 2017 года - 2 %. Готовность объекта на 01.01.2017 - 45,6 %.</t>
  </si>
  <si>
    <t xml:space="preserve">Реконструкция участков автомобильной дороги  А-103 Щелковское шоссе  до пересечения с Московским малым кольцом </t>
  </si>
  <si>
    <t>2.12</t>
  </si>
  <si>
    <t>Реконструкция автомобильной дороги А-103 Щелковское шоссе на участке от МКАД до км 32, Московская область</t>
  </si>
  <si>
    <t>Государственный контракт расторгнут, готовится повторное размещение госзаказа.</t>
  </si>
  <si>
    <t>Реконструкция участков автомобильной дороги Московское малое кольцо через Икшу, Ногинск, Бронницы, Голицыно, Истру</t>
  </si>
  <si>
    <t>2.13</t>
  </si>
  <si>
    <t xml:space="preserve">Строительство путепровода на автомобильной дороге  Московское малое кольцо через Икшу, Ногинск, Бронницы, Голицыно, Истру на 3 км  участка от Минского шоссе до Можайского шоссе, Московская область </t>
  </si>
  <si>
    <t>Государственный контракт на выполенение СМР будет заключен после разработки ПСД. За первый квартал т.г. средства не расходовались.</t>
  </si>
  <si>
    <t>2.14</t>
  </si>
  <si>
    <t>Реконструкция участков автомобильной дороги Московское малое кольцо через Икшу, Ногинск, Бронницы, Голицыно, Истру. Строительство путепровода на автомобильной дороге Московское малое кольцо через Икшу, Ногинск, Бронницы, Голицыно, Истру на км 1 участка от Симферопольского шоссе до Брестского шоссе, Московская область</t>
  </si>
  <si>
    <t>Государственный контракт заключен, работы начаты. Освоение за счет средств 2017 года - 2,8 %. Готовность объекта на 01.01.2017 - 20,5 %.</t>
  </si>
  <si>
    <t>Строительство путепровода на автомобильной дороге А-107 "Московское малое кольцо" Икша - Ногинск - Бронницы - Голицыно - Истра - Икша на км 16 участка от Егорьевского шоссе до Рязанского шоссе, Московская область</t>
  </si>
  <si>
    <t>Идет подготовка к размещению госзаказа.</t>
  </si>
  <si>
    <t xml:space="preserve">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t>
  </si>
  <si>
    <t>Освоение 0,5 %</t>
  </si>
  <si>
    <t>2.16</t>
  </si>
  <si>
    <t>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 Стенино, Московская область</t>
  </si>
  <si>
    <t>Государственный контракт заключен, работы начаты. Освоение за счет средств 2017 года - 0,9 %. Готовность объекта на 01.01.2017 - 33,5 %.</t>
  </si>
  <si>
    <t>2.17</t>
  </si>
  <si>
    <t xml:space="preserve">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на 33 км участка от Каширского шоссе до Симферопольского шоссе, Московская область </t>
  </si>
  <si>
    <t>Государственный контракт заключен, работы начаты. За первый квартал т.г. средства не расходовались. Готовность объекта на 01.01.2017 - 15,2 %.</t>
  </si>
  <si>
    <t>2.18</t>
  </si>
  <si>
    <t>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на км 2 участка от Минского шоссе до Волоколамского шоссе, Московская область</t>
  </si>
  <si>
    <t>В отчетном периоде введен в эксплуатацию 1 этап протяженностью 1,3 км (разрешение на ввод в эксплуатацию выдано Росавтодором 10.01.2017 за № 50-000-064-2016). Государственный контракт на II этап в стадии расторжения, работы приостановлены. За первый квартал т.г. средства не расходовались.</t>
  </si>
  <si>
    <t>2.19</t>
  </si>
  <si>
    <t>Строительство путепровода на автомобильной дороге А-108 "Московское большое кольцо" Дмитров - Сергиев Посад - Орехово-Зуево - Воскресенск - Михнево - Балабаново - Руза - Клин - Дмитров на км 2 участка от Ярославского шоссе до Горьковского шоссе, Московская область</t>
  </si>
  <si>
    <t>Строительство и реконструкция автомобильной дороги М-8 "Холмогоры" - от Москвы через Ярославль, Вологду до Архангельска</t>
  </si>
  <si>
    <t>Освоение 8,3 %</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</si>
  <si>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</si>
  <si>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2.20</t>
  </si>
  <si>
    <t>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2, км 22+100 - км 29+500 (обход п.Тарасовка)</t>
  </si>
  <si>
    <t>Государственный контракт заключен, работы начаты. Освоение за счет средств 2017 года - 10,9 %. Готовность объекта на 01.01.2017 - 96,4 %.</t>
  </si>
  <si>
    <t>2.21</t>
  </si>
  <si>
    <t xml:space="preserve">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3, км 16 - км 20 </t>
  </si>
  <si>
    <t>Освоение за счет средств 2017 года - 28,6 %. Готовность объекта на 01.01.2017 - 84,6 %.</t>
  </si>
  <si>
    <t>Федеральное казенное учреждение "Управление автомобильной магистрали Москва - Архангельск Федерального дорожного агентства", г. Вологда</t>
  </si>
  <si>
    <t>2.22</t>
  </si>
  <si>
    <t>Строительство и реконструкция автомобильной дороги М-8 "Холмогоры"  от Москвы через Ярославль, Вологду до Архангельска. Строительство автомобильной дороги М-8 "Холмогоры" Москва - Ярославль - Вологда - Архангельск на участке км 448+000 - км 468+400, Вологодская область</t>
  </si>
  <si>
    <t>Процедура размещения госзаказа на СМР будет выполнена после получения  разрешения на заключение долгосрочного контракта (предложения представлены в Минтранс России  10.03.2017 за № 01-21/7444). Готовность объекта на 01.01.2017 - 0,6 %.</t>
  </si>
  <si>
    <t>Федеральное казенное учреждение "Федеральное управление автомобильных дорог "Центральная Россия" Федерального дорожного агентства", г.Одинцово, Московская область</t>
  </si>
  <si>
    <t>2.23</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</si>
  <si>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на участке км 29 - км 47, Московская область</t>
  </si>
  <si>
    <t>Государственный контракт расторгнут в судебном порядке, готовится повторное размещение госзаказа.</t>
  </si>
  <si>
    <t>Федеральное казенное учреждение "Управление автомобильной магистрали Москва - Архангельск Федерального дорожного агентства", г.Вологда</t>
  </si>
  <si>
    <t>2.24</t>
  </si>
  <si>
    <t>Строительство и реконструкция автомобильной дороги М-8 "Холмогоры"  от Москвы через Ярославль, Вологду до Архангельска. Строительство автомобильной дороги М-8 "Холмогоры" Москва - Ярославль - Вологда - Архангельск на участке км 115 - км 135, Владимирская область, Ярославская область</t>
  </si>
  <si>
    <t>Государственный контракт заключен, работы начаты. За первый квартал т.г. средства не расходовались.</t>
  </si>
  <si>
    <t>2.25</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</si>
  <si>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на участке км 135 - км 167, Ярославская область</t>
  </si>
  <si>
    <t>2.26</t>
  </si>
  <si>
    <t>Реконструкция автомобильной дороги М-8 "Холмогоры" Москва - Ярославль - Вологда - Архангельск на участке км 167 - км 205, Ярославская область</t>
  </si>
  <si>
    <t>Строительство и реконструкция участков автомобильной дороги от Санкт-Петербурга через Приозерск, Сортавалу до Петрозаводска</t>
  </si>
  <si>
    <t>Освоение 8,4 %</t>
  </si>
  <si>
    <t>Федеральное казенное учреждение "Управление автомобильной магистрали Санкт-Петербург - Мурманск Федерального дорожного агентства", г. Петрозаводск, Республика Карелия</t>
  </si>
  <si>
    <t>2.27</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</si>
  <si>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424 - км 445, Республика Карелия</t>
  </si>
  <si>
    <t>Государственный контракт заключен, работы начаты. Освоение за счет средств 2017 года - 37,8 %. Готовность объекта на 01.01.2017 - 3,3 %.</t>
  </si>
  <si>
    <t>2.28</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</si>
  <si>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197 - км 215, Республика Карелия</t>
  </si>
  <si>
    <t>2.29</t>
  </si>
  <si>
    <t>Строительство и реконструкция участков автомобильной дороги от Санкт-Петербурга через Приозерск, Сортавалу до Петрозаводска. Реконструкция автомобильной дороги А-121 "Сортавала"  Санкт-Петербург - Сортавала - автомобильная дорога Р-21 "Кола" на участке км 131+200 - км 153+850, Ленинградская область</t>
  </si>
  <si>
    <t>Идет подготовка к размещению госзаказа на СМР. За первый квартал т.г. средства не расходовались.</t>
  </si>
  <si>
    <t>2.30</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</si>
  <si>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36+000 - км 57+550 в Ленинградской области</t>
  </si>
  <si>
    <t>Государственный контракт заключен, работы начаты. За первый квартал т.г. средства не расходовались. Готовность объекта на 01.01.2017 - 97,5 %.</t>
  </si>
  <si>
    <t>2.31</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</si>
  <si>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57+550 - км 81+000,  Ленинградская область</t>
  </si>
  <si>
    <t>Государственный контракт заключен, работы начаты. Освоение за счет средств 2017 года - 2,7 %. Готовность объекта на 01.01.2017 - 34,2 %.</t>
  </si>
  <si>
    <t>2.32</t>
  </si>
  <si>
    <t>Строительство автомобильной дороги А-121 "Сортавала"  Санкт-Петербург - Сортавала - автомобильная дорога Р-21 "Кола" на участке км 215 - км 273, Республика Карелия</t>
  </si>
  <si>
    <t>Средства выделены на проведение экспертизы, готовится заключение контракта</t>
  </si>
  <si>
    <t>Реконструкция участков автомобильной дороги М-11 "Нарва" от Санкт- Петербурга до границы с Эстонской Республикой (на Таллин)</t>
  </si>
  <si>
    <t>Освоение 3,6 %</t>
  </si>
  <si>
    <t>2.33</t>
  </si>
  <si>
    <t>Реконструкция автомобильной дороги М-11 "Нарва" от Санкт-Петербурга до границы с Эстонской Республикой (на Таллин), подъезд к морскому торговому порту Усть-Луга (через Керстово, Котлы, Косколово) на участке подъезд к морскому порту Усть-Луга км 40 - км 52 (подъезд к д. Ручьи) в Ленинградской области</t>
  </si>
  <si>
    <t>Государственный контракт заключен, работы начаты. Освоение за счет средств 2017 года - 3,6 %. Готовность объекта на 01.01.2017 - 64,9 %.</t>
  </si>
  <si>
    <t>2.34</t>
  </si>
  <si>
    <t>Реконструкция участков автомобильной дороги М-11 "Нарва"- от Санкт- Петербурга до границы с Эстонской Республикой (на Таллин). Реконструкция автомобильной дороги А-180 "Нарва" Санкт-Петербург - граница с Эстонской Республикой на участке км 31+440 - км 54+365, Ленинградская область</t>
  </si>
  <si>
    <t>Государственный контракт заключен, работы начаты. Освоение за счет средств 2017 года - 3,6 %. Готовность объекта на 01.01.2017 - 17,6 %.</t>
  </si>
  <si>
    <t>Реконструкция автомобильной дороги А-114 Вологда - Новая Ладога до магистрали "Кола" (через Тихвин)</t>
  </si>
  <si>
    <t>2.35</t>
  </si>
  <si>
    <t>Реконструкция автомобильной дороги А-114 Вологда - Новая Ладога, до магистрали "Кола" (через Тихвин). Реконструкция автомобильной дороги А-114 Вологда-Новая Ладога, до магистрали "Кола" (через Тихвин) на участке км 79+000 - км 85+000 в Вологодской области</t>
  </si>
  <si>
    <t>Государственный контракт заключен, за первый квартал т.г. средства не расходовались. Готовность объекта на 01.01.2017 - 84,1 %.</t>
  </si>
  <si>
    <t xml:space="preserve">Реконструкция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t>
  </si>
  <si>
    <t>Освоение 50,1 %</t>
  </si>
  <si>
    <t>Федеральное казенное учреждение "Управление автомобильной магистрали Санкт-Петербург - Мурманск Федерального дорожного агентства", г.Петрозаводск, Республика Карелия</t>
  </si>
  <si>
    <t>2.36</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</si>
  <si>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1574+000 - км 1590+520, Мурманская область</t>
  </si>
  <si>
    <t>Государственный контракт заключен, работы начаты. Освоение за счет средств 2017 года - 52,8 %. Готовность объекта на 01.01.2017 - 48,8 %.</t>
  </si>
  <si>
    <t>2.37</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</si>
  <si>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t>
  </si>
  <si>
    <t>В 2016 году работы на объекте не выполнялись. Процедура размещения госзаказа на СМР будет выполнена после получения разрешения на заключение долгосрочного контракта (предложения представлены в Минтранс России  10.03.2017 за № 01-21/7444). Размещение госзаказа на СМР запланировано на II квартал 2017 года. Готовность объекта на 01.01.2017 - 1,2 %.</t>
  </si>
  <si>
    <t>2.38</t>
  </si>
  <si>
    <t>Реконструкция автомобильной дороги Р-21 "Кола" Санкт-Петербург - Петрозаводск - Мурманск - Печенга - граница с Королевством Норвегия на участке км 1519 - км 1547, Мурманская область</t>
  </si>
  <si>
    <t>Строительство и реконструкция автомобильной дороги М-20 Санкт-Петербург - Псков - Пустошка - Невель до границы с Республикой Беларусь</t>
  </si>
  <si>
    <t>Освоение 1,4 %</t>
  </si>
  <si>
    <t>2.39</t>
  </si>
  <si>
    <t>Реконструкция автомобильной дороги М-20 Санкт-Петербург - Псков - Пустошка - Невель до границы с Республикой Беларусь на участке км 31+000 - км 54+000 в Ленинградской области</t>
  </si>
  <si>
    <t>Государственный контракт заключен, работы начаты. Освоение за счет средств 2017 года - 1,4 %. Готовность объекта на 01.01.2017 - 46 %.</t>
  </si>
  <si>
    <t>2.40</t>
  </si>
  <si>
    <t>Реконструкция автомобильной дороги Р-23 Санкт-Петербург – Псков – Пустошка – Невель – граница с Республикой Белоруссия на участке км 54+000 – км 80+000, Ленинградская область</t>
  </si>
  <si>
    <t>Начата процедура госзакупки.</t>
  </si>
  <si>
    <t xml:space="preserve">Реконструкция участков автомобильной дороги М-10 "Россия" - от Москвы через Тверь, Новгород до Санкт-Петербурга </t>
  </si>
  <si>
    <t>Освоение 12,6 %</t>
  </si>
  <si>
    <t>Федеральное казенное учреждение "Управление автомобильной магистрали Москва - Санкт-Петербург Федерального дорожного агентства", г. Тверь</t>
  </si>
  <si>
    <t>2.41</t>
  </si>
  <si>
    <t>Реконструкция участков автомобильной дороги М-10 "Россия" - от Москвы через Тверь, Новгород до Санкт-Петербурга. Реконструкция мостового перехода через реку Волга на км 176 (II очередь) автомобильной дороги М-10 "Россия" Москва - Тверь - Великий Новгород - Санкт-Петербург, Тверская область</t>
  </si>
  <si>
    <t>Государственный контракт заключен, работы начаты. Освоение за счет средств 2017 года - 31,4 %. Готовность объекта на 01.01.2017 - 28,7 %.</t>
  </si>
  <si>
    <t>2.42</t>
  </si>
  <si>
    <t>Реконструкция участков автомобильной дороги М-10 "Россия" - от Москвы через Тверь, Новгород до Санкт-Петербурга. Реконструкция автомобильной дороги М-10 "Россия" Москва - Тверь - Великий Новгород - Санкт-Петербург км 156+000 - км 178+800 (обход г.Твери) со строительством двух транспортных развязок в разных уровнях на км 164 и км 173, Тверская область</t>
  </si>
  <si>
    <t>Государственный контракт заключен, работы начаты. Освоение за счет средств 2017 года - 9,3 %. Готовность объекта на 01.01.2017 - 39,3 %.</t>
  </si>
  <si>
    <t>2.43</t>
  </si>
  <si>
    <t>Реконструкция участков автомобильной дороги М-10 "Россия" - от Москвы через Тверь, Новгород до Санкт-Петербурга. Строительство транспортной развязки на 198 км автомобильной дороги М-10 "Россия" Москва - Тверь - Великий Новгород - Санкт-Петербург, Тверская область</t>
  </si>
  <si>
    <t>Государственный контракт заключен, работы начаты. Освоение за счет средств 2017 года - 4,7 %. Готовность объекта на 01.01.2017 - 21,4 %.</t>
  </si>
  <si>
    <t>Строительство и реконструкция участков автомобильной дороги М-10 "Скандинавия" от Санкт-Петербурга через Выборг до границы с Финляндией</t>
  </si>
  <si>
    <t>2.44</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</si>
  <si>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М-10 "Скандинавия" - от Санкт-Петербурга через Выборг до границы с Финляндией на участке км 47+571 - км 65+000, Ленинградская область</t>
  </si>
  <si>
    <t>Государственный контракт заключен, работы начаты. За первый квартал т.г. средства не расходовались. Готовность объекта на 01.01.2017 - 30,8 %.</t>
  </si>
  <si>
    <t>2.45</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</si>
  <si>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65+000 - км 100+000, Ленинградская область</t>
  </si>
  <si>
    <t>В стадии размещения госзаказа</t>
  </si>
  <si>
    <t>Реконструкция автомобильной дороги А-141 Брянск- Смоленск до границы с Республикой Беларусь (через Рудню, на Витебск)</t>
  </si>
  <si>
    <t>Освоение 9,7 %</t>
  </si>
  <si>
    <t>Федеральное казенное учреждение "Управление автомобильной магистрали Москва - Бобруйск Федерального дорожного агентства", г. Калуга</t>
  </si>
  <si>
    <t>2.46</t>
  </si>
  <si>
    <t>Реконструкция автомобильной дороги А-141 Брянск - Смоленск до границы с Республикой Беларусь (через Рудню, на Витебск). Строительство путепровода через железную дорогу на км 394+100 (п. Катынь) автомобильной дороги Р-120 Орел - Брянск - Смоленск - граница с Республикой Белоруссия, Смоленская область</t>
  </si>
  <si>
    <t>Государственный контракт заключен, работы начаты. За первый квартал т.г. средства не расходовались. Готовность объекта на 01.01.2017 - 81,6 %.</t>
  </si>
  <si>
    <t>2.47</t>
  </si>
  <si>
    <t>Реконструкция автомобильной дороги А-141 Брянск - Смоленск до границы с Республикой Беларусь (через Рудню, на Витебск) на участке км 129 - км 154 в Брянской области. Корректировка</t>
  </si>
  <si>
    <t>Государственный контракт заключен, работы начаты. Освоение 25,2 %</t>
  </si>
  <si>
    <t>Реконструкция участков автомобильной дороги А-141 Орел - Брянск до магистрали "Украина"</t>
  </si>
  <si>
    <t>Освоение 5,4 %</t>
  </si>
  <si>
    <t>Федеральное казенное учреждение "Управление автомобильной магистрали Москва - Бобруйск Федерального дорожного агентства", г.Калуга</t>
  </si>
  <si>
    <t>2.48</t>
  </si>
  <si>
    <t>Строительство автомобильной дороги А-141 Орел - Брянск  до магистрали "Украина" на участке км 18+102 - км 27+024 (обход Нарышкино) в Орловской области</t>
  </si>
  <si>
    <t>Государственный контракт заключен, работы начаты. Освоение за счет средств 2017 года - 5,4 %. Готовность объекта на 01.01.2017 - 32,6 %.</t>
  </si>
  <si>
    <t>Строительство и реконструкция автомобильной дороги М-5 "Урал" от Москвы через Рязань, Пензу, Самару, Уфу до Челябинска</t>
  </si>
  <si>
    <t>2.49</t>
  </si>
  <si>
    <t>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t>
  </si>
  <si>
    <t>В I квартале 2017 г. велась подготовка территории строительства за счет затарат заказчика. Размещение госзаказа на выполнение СМР предполагается в III квартале т.г.</t>
  </si>
  <si>
    <t>Федеральное казенное учреждение "Управление автомобильной магистрали Самара - Уфа - Челябинск Федерального дорожного агентства", г.Уфа, Республика Башкортостан</t>
  </si>
  <si>
    <t>2.50</t>
  </si>
  <si>
    <t>Строительство и реконструкция автомобильной дороги М-5 "Урал" - от Москвы через Рязань, Пензу, Самару, Уфу до Челябинска. Реконструкция водопропускной трубы на км 1418+953 автомобильной дороги М-5 "Урал" Москва - Рязань - Пенза - Самара - Уфа - Челябинск, Республика Башкортостан</t>
  </si>
  <si>
    <t>Государственный контракт заключен, работы начаты. Освоение за счет средств 2017 года - 23,6 %. Готовность объекта на 01.01.2017 - 25,1 %.</t>
  </si>
  <si>
    <t>2.51</t>
  </si>
  <si>
    <t xml:space="preserve">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1375+000 - км 1401+000, Республика Башкортостан </t>
  </si>
  <si>
    <t>Государственный контракт заключен, работы начаты. Освоение за счет средств 2017 года - 0,8 %. Готовность объекта на 01.01.2017 - 26,6 %.</t>
  </si>
  <si>
    <t>2.52</t>
  </si>
  <si>
    <t>Реконструкция автомобильной  дороги М-5 "Урал" от Москвы через Рязань, Пензу, Самару, Уфу до Челябинска на участке км 1466+030 - км 1480+000, Республика Башкортостан</t>
  </si>
  <si>
    <t>Государственный контракт заключен, работы начаты. Освоение за счет средств 2017 года - 3,1 %. Готовность объекта на 01.01.2017 - 95,5 %.</t>
  </si>
  <si>
    <t>2.53</t>
  </si>
  <si>
    <t xml:space="preserve">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1360+000- км 1375+000, Республика Башкортостан  </t>
  </si>
  <si>
    <t>Государственный контракт заключен, работы начаты. Освоение за счет средств 2017 года - 5,7 %. Готовность объекта на 01.01.2017 - 42,7 %.</t>
  </si>
  <si>
    <t>2.54</t>
  </si>
  <si>
    <t>Реконструкция автомобильной  дороги М-5 "Урал" от Москвы через Рязань, Пензу, Самару, Уфу до Челябинска на участке  км 1480+000 - км 1494, Республика Башкортостан</t>
  </si>
  <si>
    <t>Федеральное казенное учреждение "Федеральное  управление автомобильных дорог "Большая Волга" Федерального дорожного агентства", г. Пенза</t>
  </si>
  <si>
    <t>2.55</t>
  </si>
  <si>
    <t xml:space="preserve">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241+000 - км 245+595, Рязанская область </t>
  </si>
  <si>
    <t>Государственный контракт заключен, работы начаты. За первый квартал т.г. средства не расходовались. Готовность объекта на 01.01.2017 - 56,3 %.</t>
  </si>
  <si>
    <t>2.56</t>
  </si>
  <si>
    <t>Строительство и реконструкция автомобильной дороги М-5 "Урал" -  от Москвы через Рязань, Пензу, Самару, Уфу до Челябинска. Строительство транспортной развязки на км 974 автомобильной дороги М-5 "Урал" - от Москвы через Рязань, Пензу, Самару, Уфу до Челябинска, Самарская область</t>
  </si>
  <si>
    <t>Освоение за счет средств 2017 года - 9,9 %. Готовность объекта на 01.01.2017 - 34,1 %.</t>
  </si>
  <si>
    <t>2.57</t>
  </si>
  <si>
    <t xml:space="preserve">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814+000 - км 835+000, Ульяновская область </t>
  </si>
  <si>
    <t>Государственный контракт заключен, работы начаты. Освоение за счет средств 2017 года - 1,6 %. Готовность объекта на 01.01.2017 - 28,4 %.</t>
  </si>
  <si>
    <t>2.58</t>
  </si>
  <si>
    <t>Строительство и реконструкция автомобильной дороги М-5 "Урал" от Москвы через Рязань, Пензу, Самару, Уфу до Челябинска. Строительство транспортной развязки на км 189 автомобильной дороги М-5 "Урал" Москва - Рязань - Пенза - Самара - Уфа - Челябинск, Рязанская область</t>
  </si>
  <si>
    <t>Государственный контракт заключен, работы начаты. Освоение за счет средств 2017 года - 16,6 %. Готовность объекта на 01.01.2017 - 6,6 %.</t>
  </si>
  <si>
    <t>Федеральное казенное учреждение "Управление федеральных автомобильных дорог "Южный Урал" Федерального дорожного агентства", г. Челябинск</t>
  </si>
  <si>
    <t>2.59</t>
  </si>
  <si>
    <t>Реконструкция автомобильной дороги М-5 "Урал" - от Москвы через Рязань, Пензу, Самару, Уфу до Челябинска на участке км 1809+232 - км 1820+233 в Челябинской области</t>
  </si>
  <si>
    <t>Государственный контракт на СМР в стадии расторжения, работы не ведутся. За первый квартал т.г. средства не расходовались. Готовность объекта на 01.01.2017 - 99,5 %.</t>
  </si>
  <si>
    <t>2.60</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</si>
  <si>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t>
  </si>
  <si>
    <t>Государственный контракт заключен, работы начаты. Освоение за счет средств 2017 года - 27,3 %. Готовность объекта на 01.01.2017 - 20,3 %.</t>
  </si>
  <si>
    <t>Федеральное казенное учреждение "Федеральное  управление автомобильных дорог "Большая Волга" Федерального дорожного агентства", г.Пенза</t>
  </si>
  <si>
    <t>2.61</t>
  </si>
  <si>
    <t>Реконструкция автомобильной дороги М-5 "Урал" Москва - Рязань - Пенза - Самара - Уфа - Челябинск на участке км 645 - км 649, Пензенская область</t>
  </si>
  <si>
    <t>2.62</t>
  </si>
  <si>
    <t>Реконструкция автомобильной дороги М-5 "Урал" Москва - Рязань - Пенза - Самара - Уфа - Челябинск (подъезд к городу Оренбург) на участке км 10 - км 30, Самарская область</t>
  </si>
  <si>
    <t>Федеральное казенное учреждение "Управление автомобильной магистрали Самара - Уфа - Челябинск Федерального дорожного агентства", г. Уфа, Республика Башкортостан</t>
  </si>
  <si>
    <t>2.63</t>
  </si>
  <si>
    <t>Реконструкция автомобильной дороги М-5 "Урал" Москва - Рязань - Пенза - Самара - Уфа - Челябинск на участке км 1312+000 - км 1336+000, Республика Башкортостан</t>
  </si>
  <si>
    <t>2.64</t>
  </si>
  <si>
    <t>Реконструкция автомобильной дороги М-5 "Урал" Москва - Рязань - Пенза - Самара - Уфа - Челябинск на участке км 1336+000 - км 1344+200, Республика Башкортостан</t>
  </si>
  <si>
    <t>2.65</t>
  </si>
  <si>
    <t>Реконструкция автомобильной дороги М-5 "Урал" Москва - Рязань - Пенза - Самара - Уфа - Челябинск на участке км 1207+000 - км 1219+100, Оренбургская область</t>
  </si>
  <si>
    <t>2.66</t>
  </si>
  <si>
    <t>Реконструкция автомобильной дороги М-5 "Урал" Москва - Рязань - Пенза - Самара - Уфа - Челябинск на участке км 1219+100 - км 1231+400, Оренбургская область</t>
  </si>
  <si>
    <t>2.67</t>
  </si>
  <si>
    <t>Реконструкция автомобильной дороги М-5 "Урал" Москва - Рязань - Пенза - Самара - Уфа - Челябинск на участке км 1231+400 - км 1243+700, Оренбургская область</t>
  </si>
  <si>
    <t>2.68</t>
  </si>
  <si>
    <t>Реконструкция автомобильной дороги М-5 "Урал" Москва - Рязань - Пенза - Самара - Уфа - Челябинск на участке км 1243+700 - км 1256+000, Оренбургская область</t>
  </si>
  <si>
    <t>2.69</t>
  </si>
  <si>
    <t>Реконструкция автомобильной дороги М-5 "Урал" Москва - Рязань - Пенза - Самара - Уфа - Челябинск на участке км 1510+000 - км 1522+800, Республика Башкортостан</t>
  </si>
  <si>
    <t>2.70</t>
  </si>
  <si>
    <t>Реконструкция автомобильной дороги М-5 "Урал" Москва - Рязань - Пенза - Самара - Уфа - Челябинск на участке км 1522+800 - км 1535+800, Республика Башкортостан</t>
  </si>
  <si>
    <t>2.71</t>
  </si>
  <si>
    <t>Реконструкция автомобильной дороги М-5 "Урал" Москва - Рязань - Пенза - Самара - Уфа - Челябинск на участке км 1535+800 - км 1548+651, Республика Башкортостан</t>
  </si>
  <si>
    <t>2.72</t>
  </si>
  <si>
    <t xml:space="preserve">Строительство транспортной развязки на км 1401+700 на автомобильной дороге М-5 "Урал" Москва - Рязань - Пенза - Самара - Уфа - Челябинск, Республика Башкортостан </t>
  </si>
  <si>
    <t>2.73</t>
  </si>
  <si>
    <t xml:space="preserve">Строительство транспортной развязки на км 1412+500 на автомобильной дороге М-5 "Урал" Москва - Рязань - Пенза - Самара - Уфа - Челябинск, Республика Башкортостан </t>
  </si>
  <si>
    <t>2.74</t>
  </si>
  <si>
    <t xml:space="preserve">Строительство транспортной развязки на км 1423+200 на автомобильной дороге М-5 "Урал" Москва - Рязань - Пенза - Самара - Уфа - Челябинск, Республика Башкортостан </t>
  </si>
  <si>
    <t>2.75</t>
  </si>
  <si>
    <t xml:space="preserve">Строительство транспортной развязки на км 1448+900 на автомобильной дороге М-5 "Урал" Москва - Рязань - Пенза - Самара - Уфа - Челябинск, Республика Башкортостан </t>
  </si>
  <si>
    <t>Строительство и реконструкция автомобильной дороги М-7 "Волга" от Москвы через Владимир, Нижний Новгород, Казань до Уфы</t>
  </si>
  <si>
    <t>Освоение 13,6 %</t>
  </si>
  <si>
    <t>Федеральное казенное учреждение "Управление автомобильной магистрали Москва - Нижний  Новгород Федерального дорожного агентства", г. Ногинск</t>
  </si>
  <si>
    <t>2.76</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</si>
  <si>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18+540 автомобильной дороги М-7 "Волга" Москва - Владимир - Нижний Новгород - Казань - Уфа (на примыкании Объездного шоссе), Московская область</t>
  </si>
  <si>
    <t>Государственный контракт заключен, работы начаты. Освоение за счет средств 2017 года - 5,9 %. Готовность объекта на 01.01.2017 - 59,5 %.</t>
  </si>
  <si>
    <t>2.77</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</si>
  <si>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21+312 автомобильной дороги М-7 "Волга" Москва - Владимир - Нижний Новгород - Казань - Уфа (на пересечении с ул.Советской), Московская область</t>
  </si>
  <si>
    <t>Государственный контракт заключен, работы начаты. Освоение за счет средств 2017 года - 29,1 %. Готовность объекта на 01.01.2017 - 48,2 %.</t>
  </si>
  <si>
    <t>2.78</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</si>
  <si>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22+600 автомобильной дороги М-7 "Волга" Москва - Владимир - Нижний Новгород - Казань - Уфа (на примыкании Леоновского шоссе), Московская область</t>
  </si>
  <si>
    <t>Государственный контракт заключен, работы начаты. Освоение за счет средств 2017 года - 7,4 %. Готовность объекта на 01.01.2017 - 58,9 %.</t>
  </si>
  <si>
    <t>2.79</t>
  </si>
  <si>
    <t>Строительство транспортной развязки на км 27 автомобильной дороги М-7 "Волга" Москва - Владимир - Нижний Новгород - Казань - Уфа, Московская область</t>
  </si>
  <si>
    <t>Заключен государственный контракт на разработку рабочей документации. Идет подготовка к размещению госзаказа на СМР. За первый квартал т.г. средства не расходовались.</t>
  </si>
  <si>
    <t>2.80</t>
  </si>
  <si>
    <t xml:space="preserve">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1310+910 - км 1321+500, Республика Башкортостан </t>
  </si>
  <si>
    <t>Государственный контракт заключен, работы начаты. Освоение за счет средств 2017 года - 1 %. Готовность объекта на 01.01.2017 - 35,6 %.</t>
  </si>
  <si>
    <t>Федеральное казенное учреждение "Федеральное управление автомобильных дорог Волго-Вятского региона Федерального дорожного агентства", г. Казань, Республика Татарстан</t>
  </si>
  <si>
    <t>2.81</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</si>
  <si>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941+000 - км 957+400, Республика Татарстан</t>
  </si>
  <si>
    <t>Государственный контракт заключен, работы в I квартале 2017 г. не начаты. За первый квартал т.г. средства не расходовались. Готовность объекта на 01.01.2017 - 92,5 %.</t>
  </si>
  <si>
    <t>2.82</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</si>
  <si>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856+500 - км 868, Республика Татарстан</t>
  </si>
  <si>
    <t>Государственный контракт заключен, работы начаты. Освоение за счет средств 2017 года - 0,5 %. Готовность объекта на 01.01.2017 - 24,9 %.</t>
  </si>
  <si>
    <t>2.83</t>
  </si>
  <si>
    <t xml:space="preserve">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868 - км 878, Республика Татарстан </t>
  </si>
  <si>
    <t>Государственный контракт заключен, работы начаты. Освоение за счет средств 2017 года - 24,2 %. Готовность объекта на 01.01.2017 - 49,3 %.</t>
  </si>
  <si>
    <t>2.84</t>
  </si>
  <si>
    <t>Реконструкция автомобильной дороги М-7 "Волга" Москва - Владимир - Нижний Новгород - Казань - Уфа на участке км 878 - км 888, Республика Татарстан</t>
  </si>
  <si>
    <t>Государственный контракт заключен, работы начаты. Освоение за счет средств 2017 года - 6,3 %. Готовность объекта на 01.01.2017 - 34,1 %.</t>
  </si>
  <si>
    <t>2.85</t>
  </si>
  <si>
    <t>Реконструкция автомобильной дороги М-7 "Волга" Москва - Владимир - Нижний Новгород - Казань - Уфа на участке км 888 - км 901, Республика Татарстан</t>
  </si>
  <si>
    <t>Государственный контракт заключен, работы начаты. Освоение за счет средств 2017 года - 6,8 %. Готовность объекта на 01.01.2017 - 38 %.</t>
  </si>
  <si>
    <t>Федеральное казенное учреждение "Управление автомобильной магистрали Нижний Новгород - Уфа Федерального дорожного агентства", г. Чебоксары, Чувашская Республика</t>
  </si>
  <si>
    <t>2.86</t>
  </si>
  <si>
    <t>Реконструкция автомобильной дороги М-7 "Волга" -  от Москвы через Владимир, Нижний Новгород, Казань до Уфы на участке км 588+000 - км 601+000  в  Чувашской Республике</t>
  </si>
  <si>
    <t>Государственный контракт заключен, работы начаты. Освоение за счет средств 2017 года - 92,2 %. Готовность объекта на 01.01.2017 - 76,2 %.</t>
  </si>
  <si>
    <t>2.87</t>
  </si>
  <si>
    <t>Строительство транспортной развязки на км 50 автомобильной дороги М-7 "Волга" Москва - Владимир - Нижний Новгород - Казань - Уфа, Московская область</t>
  </si>
  <si>
    <t>Федеральное казенное учреждение "Управление автомобильной магистрали Нижний Новгород - Уфа Федерального дорожного агентства", г.Чебоксары, Чувашская Республика</t>
  </si>
  <si>
    <t>2.88</t>
  </si>
  <si>
    <t>Реконструкция автомобильной дороги М-7 "Волга" Москва - Владимир - Нижний Новгород - Казань - Уфа на участке км 442 - км 472, Нижегородская область</t>
  </si>
  <si>
    <t>2.89</t>
  </si>
  <si>
    <t>Реконструкция автомобильной дороги М-7 "Волга" Москва - Владимир - Нижний Новгород - Казань - Уфа на участке км 643+000 - км 659+150, Чувашская Республика</t>
  </si>
  <si>
    <t>2.90</t>
  </si>
  <si>
    <t>Строительство моста через реку Сура на км 582+300 автомобильной дороги М-7 "Волга" Москва - Владимир - Нижний Новгород - Казань - Уфа, Чувашская Республика (2-ая очередь строительства)</t>
  </si>
  <si>
    <t>Строительство и реконструкция участков автомобильной дороги М-6 "Каспий" - из Москвы (от Каширы) через Тамбов, Волгоград до Астрахани</t>
  </si>
  <si>
    <t>Освоение 11,2 %</t>
  </si>
  <si>
    <t>Федеральное казенное учреждение "Управление автомобильной магистрали Москва - Волгоград Федерального дорожного агентства", г. Тамбов</t>
  </si>
  <si>
    <t>2.91</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</si>
  <si>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участке км 386+000 - км 398+000, Тамбовская область</t>
  </si>
  <si>
    <t>Государственный контракт заключен, работы начаты. Освоение 3,5 %</t>
  </si>
  <si>
    <t>2.92</t>
  </si>
  <si>
    <t>Строительство и реконструкция участков автомобильной дороги М-6 "Каспий"-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км 423+000 - км 431+000, Тамбовская область</t>
  </si>
  <si>
    <t>Государственный контракт заключен, работы начаты. Освоение за счет средств 2017 года - 9,8 %. Готовность объекта на 01.01.2017 - 58,8 %.</t>
  </si>
  <si>
    <t>2.93</t>
  </si>
  <si>
    <t>Строительство и реконструкция участков автомобильной дороги М-6 "Каспий"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км 922+000 - км 932+000, Волгоградская область</t>
  </si>
  <si>
    <t>Государственный контракт заключен, работы начаты. Освоение за счет средств 2017 года - 15,5 %. Готовность объекта на 01.01.2017 - 53,2 %.</t>
  </si>
  <si>
    <t>2.94</t>
  </si>
  <si>
    <t>Реконструкция автомобильной дороги Р-22 "Каспий" автомобильная дорога М-4 "Дон" - Тамбов - Волгоград - Астрахань на участке км 234+540 - км 250+000, Рязанская область</t>
  </si>
  <si>
    <t xml:space="preserve">Реконструкция автомобильной дороги 1Р 178 Саранск - Сурское - Ульяновск </t>
  </si>
  <si>
    <t>Освоение 9,4 %</t>
  </si>
  <si>
    <t>Федеральное казенное учреждение "Управление федеральных автомобильных дорог "Прикамье" Федерального дорожного агентства", г. Чебоксары, Чувашская Республика</t>
  </si>
  <si>
    <t>2.95</t>
  </si>
  <si>
    <t>Реконструкция автомобильной дороги 1Р 178 Саранск - Сурское - Ульяновск на участке км 84+000 - км 97+500 в Республике Мордовия</t>
  </si>
  <si>
    <t>Государственный контракт заключен, работы начаты. Освоение за счет средств 2017 года - 9,4 %. Готовность объекта на 01.01.2017 - 43 %.</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</si>
  <si>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t>
  </si>
  <si>
    <t>Освоение 1 %</t>
  </si>
  <si>
    <t>Федеральное казенное учреждение "Управление федеральных автомобильных дорог "Кавказ" Федерального дорожного агентства", г.Пятигорск Ставропольского края</t>
  </si>
  <si>
    <t>2.96</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</si>
  <si>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t>
  </si>
  <si>
    <t>2.97</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</si>
  <si>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387+000 - км 397+000, Кабардино-Балкарская Республика</t>
  </si>
  <si>
    <t>Заключены 3 государственных контракта по затратам заказчика. Госконтракт на СМР расторгнут, готовится повторное размещение госзаказа. За первый квартал т.г. средства не расходовались. Готовность объекта на 01.01.2017 - 15,8 %.</t>
  </si>
  <si>
    <t>Федеральное казенное учреждение "Управление федеральных автомобильных дорог "Каспий" Федерального дорожного агентства", г. Астрахань</t>
  </si>
  <si>
    <t>2.98</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</si>
  <si>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подхода от автомобильной дороги Р-217 "Кавказ" автомобильная дорога М-4 "Дон" - Владикавказ - Грозный - Махачкала - граница с Азербайджанской Республикой к строящемуся автомобильному мосту через реку Самур в районе пункта пропуска Яраг - Казмаляр, Республика Дагестан</t>
  </si>
  <si>
    <t>Госзаказ размещен. Готовность объекта на 01.01.2017 - 2,9 %.</t>
  </si>
  <si>
    <t>2.99</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</si>
  <si>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автомобильного моста через р. Самур в районе пунктов пропуска Самур (Азербайджанская Республика) - Яраг-Казмаляр (Российская Федерация) через азербайджано-российскую государственную границу</t>
  </si>
  <si>
    <t>2.100</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</si>
  <si>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805+000 - км 817+000, Республика Дагестан</t>
  </si>
  <si>
    <t>Государственный контракт заключен, работы начаты. Освоение за счет средств 2017 года - 3,4 %. Готовность объекта на 01.01.2017 - 44,1 %.</t>
  </si>
  <si>
    <t>2.101</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</si>
  <si>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827+000 - км 841+000, Республика Дагестан</t>
  </si>
  <si>
    <t>Идет подготовка к размещению госзаказа. Готовность объекта на 01.01.2017 - 0,7 %.</t>
  </si>
  <si>
    <t>2.102</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</si>
  <si>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Гудермес, Чеченская Республика (1-я, 2-я, 3-я очередь) 2-й этап - км 14+800 - км 27+000</t>
  </si>
  <si>
    <t>Идет подготовка к размещению госзаказа. Готовность объекта на 01.01.2017 - 0,9 %.</t>
  </si>
  <si>
    <t>2.103</t>
  </si>
  <si>
    <t>Реконструкция автомобильной дороги Р-217 "Кавказ" автомобильная дорога М-4 "Дон" - Владикавказ - Грозный - Махачкала - граница с Азербайджанской Республикой. Строительство транспортной развязки на км 103 автомобильной дороги подъезд к городу Майкоп, Республика Адыгея</t>
  </si>
  <si>
    <t>2.104</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</si>
  <si>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Подъезд к городу Майкоп на участке км 92+000 - км 103+451, Республика Адыгея (I очередь км 92+000 - км 102+288)</t>
  </si>
  <si>
    <t>В 2016 году проводились работы по подготовке территории за счет затрат заказчика.  В настоящее время ведется  подведение итогов по определению победителя на выполенение работ. Готовность объекта на 01.01.2017 - 1,1 %.</t>
  </si>
  <si>
    <t>2.105</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</si>
  <si>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234+000 - км 247+000, Ставропольский край</t>
  </si>
  <si>
    <t>Готовятся предложения по исключению объекта из ФАИП.</t>
  </si>
  <si>
    <t>2.106</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</si>
  <si>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подъезд к г. Ставрополь на участке км 44+000 - км 55+000, Ставропольский край</t>
  </si>
  <si>
    <t>Средства выделены на проведение экспертизы, готовится заключение контракта.</t>
  </si>
  <si>
    <t>2.107</t>
  </si>
  <si>
    <t>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км 338 - км 363 (обход г.Минеральные Воды), Ставропольский край</t>
  </si>
  <si>
    <t>2.108</t>
  </si>
  <si>
    <t>Строительство,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718+800 - км 739+000 (обход г. Хасавюрт), Республика Дагестан</t>
  </si>
  <si>
    <t>В предшествующие годы работы по объекту не велись, готовится размещение госзаказа.</t>
  </si>
  <si>
    <t>2.109</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</si>
  <si>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705+000 - км 718+800, Чеченская Республика, Республика Дагестан</t>
  </si>
  <si>
    <t xml:space="preserve">Строительство и реконструкция автомобильной дороги М-23 Ростов-на-Дону - Таганрог до границы с Украиной (на Харьков, Одессу) </t>
  </si>
  <si>
    <t>Освоение 18 %</t>
  </si>
  <si>
    <t>Федеральное казенное учреждение "Управление федеральных автомобильных дорог "Азов" Федерального дорожного агентства", г. Ростов-на-Дону</t>
  </si>
  <si>
    <t>2.110</t>
  </si>
  <si>
    <t xml:space="preserve">Строительство и реконструкция автомобильной дороги М-23 Ростов-на-Дону - Таганрог до границы с Украиной (на Харьков, Одессу). Реконструкция автомобильной дороги А-280 Ростов-на-Дону - Таганрог - граница с Украиной на участке км 29+300 - км 36+000, Ростовская область </t>
  </si>
  <si>
    <t>Государственный контракт заключен, работы начаты. Освоение за счет средств 2017 года - 18 %. Готовность объекта на 01.01.2017 - 19,5 %.</t>
  </si>
  <si>
    <t xml:space="preserve">Реконструкция участков автомобильной дороги А-155 Черкесск - Домбай до границы с Грузией </t>
  </si>
  <si>
    <t>Освоение 53,1 %</t>
  </si>
  <si>
    <t>2.111</t>
  </si>
  <si>
    <t>Реконструкция участков автомобильной дороги А-155 Черкесск - Домбай до границы с Грузией. Реконструкция автомобильной дороги А-155 Черкесск - Домбай - граница с Республикой Абхазия км 23+100 - км 38+000, Карачаево-Черкесская Республика</t>
  </si>
  <si>
    <t>Государственный контракт заключен, работы начаты. Освоение за счет средств 2017 года - 53,1 %. Готовность объекта на 01.01.2017 - 10,2 %.</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</si>
  <si>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t>
  </si>
  <si>
    <t>Освоение 4,7 %</t>
  </si>
  <si>
    <t>Федеральное казенное учреждение "Управление федеральных автомобильных дорог Южный Байкал Федерального дорожного агентства", г. Улан-Удэ</t>
  </si>
  <si>
    <t>2.112</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</si>
  <si>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Р-258 "Байкал" Иркутск - Улан-Удэ - Чита км 243+800 - км 248+300, Республика Бурятия</t>
  </si>
  <si>
    <t>Государственный контракт заключен, работы начаты. Освоение 29,6 %</t>
  </si>
  <si>
    <t>2.113</t>
  </si>
  <si>
    <t>Строительство и реконструкция участков автомобильной дороги М-55 "Байкал"- от Челябинска через Курган, Омск, Новосибирск, Кемерово, Красноярск, Иркутск, Улан-Удэ до Читы. Реконструкция автомобильной дороги Р-258 "Байкал" Иркутск - Улан-Удэ - Чита км 464+550 - км 470+590, Республика Бурятия</t>
  </si>
  <si>
    <t>Государственный контракт заключен, работы начаты. Освоение за счет средств 2017 года - 5,8 %. Готовность объекта на 01.01.2017 - 13,4 %.</t>
  </si>
  <si>
    <t>Федеральное казенное учреждение "Федеральное управление автомобильных дорог "Байкал" Федерального дорожного агентства", г. Красноярск</t>
  </si>
  <si>
    <t>2.114</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</si>
  <si>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путепровода через ВСЖД на км 702+775 автомобильной дороги Р-255 "Сибирь" Новосибирск - Кемерово - Красноярск - Иркутск, Красноярский край</t>
  </si>
  <si>
    <t>Подготовка к размещению госзаказа.</t>
  </si>
  <si>
    <t>2.115</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</si>
  <si>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t>
  </si>
  <si>
    <t>Государственный контракт заключен, работы в 2017 г. не начаты. Освоение за счет средств 2017 года - 0,2 %. Готовность объекта на 01.01.2017 - 8,8 %.</t>
  </si>
  <si>
    <t>2.116</t>
  </si>
  <si>
    <t>Реконструкция автомобильной дороги Р-255 "Сибирь" Новосибирск - Кемерово - Красноярск - Иркутск на участке км 807+000 - км 812+000, Красноярский край</t>
  </si>
  <si>
    <t>Выполнено. Проект утвержден распоряжением Росавтодора от 02.02.2017 № 127р.</t>
  </si>
  <si>
    <t>Федеральное казенное учреждение "Управление автомобильной магистрали Красноярск - Иркутск Федерального дорожного агентства", г. Иркутск</t>
  </si>
  <si>
    <t>2.117</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</si>
  <si>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на участке км 1504+186 - км 1508+782, Иркутская  область</t>
  </si>
  <si>
    <t>Государственный контракт заключен, работы начаты. Освоение за счет средств 2017 года - 2,6 %. Готовность объекта на 01.01.2017 - 31 %.</t>
  </si>
  <si>
    <t>2.118</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</si>
  <si>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автомобильной дороги Р-258 "Байкал" Иркутск - Улан-Удэ - Чита на участке км 47+000 - км 55+912, Иркутская область</t>
  </si>
  <si>
    <t xml:space="preserve">Процедура размещения госзаказа на СМР будет выполнена после получения разрешения на заключение долгосрочного контракта (предложения представлены в Минтранс России  10.03.2017 за № 01-21/7444). </t>
  </si>
  <si>
    <t>Федеральное казенное учреждение "Федеральное управление автомобильных дорог "Сибирь" Федерального дорожного агентства", г. Новосибирск</t>
  </si>
  <si>
    <t>2.119</t>
  </si>
  <si>
    <t xml:space="preserve">Строительство и реконструкция  автомобильной дороги М-51, М-53, М-55 "Байкал"- от Челябинска через Курган, Омск, Новосибирск, Кемерово, Красноярск, Иркутск, Улан-Удэ до Читы. Реконструкция, строительство автомобильной дороги М-51 "Байкал" - от Челябинска через Курган, Омск, Новосибирск, Кемерово, Красноярск, Иркутск, Улан-Удэ до Читы на участке км 1392 - км 1422, Новосибирская область </t>
  </si>
  <si>
    <t>Государственный контракт заключен, работы начаты. Освоение за счет средств 2017 года - 0,1 %. Готовность объекта на 01.01.2017 - 37,8 %.</t>
  </si>
  <si>
    <t>2.120</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</si>
  <si>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реконструкция автомобильной дороги Р-255 "Сибирь" Новосибирск -  Кемерово - Красноярск - Иркутск на участке км 436+000 - км 465+000 (обход г. Мариинска), Кемеровская область</t>
  </si>
  <si>
    <t>Государственный контракт заключен, работы в первом квартале 2017 г. не велись. Освоение за счет средств 2017 года - 0,5 %. Готовность объекта на 01.01.2017 - 14,8 %.</t>
  </si>
  <si>
    <t>2.121</t>
  </si>
  <si>
    <t>Строительство автомобильной дороги Р-255 "Сибирь" Новосибирск - Кемерово - Красноярск - Иркутск на участке км 1797+000 - км 1842+000 (обход г. Усолье-Сибирское), Иркутская область</t>
  </si>
  <si>
    <t>Реализуется госконтракт на разработку ПСД. В установленном порядке представлены предложения по внесению изменений в ФАИП в части разделения данного мероприятия на проектные работы и строительство.</t>
  </si>
  <si>
    <t>2.122</t>
  </si>
  <si>
    <t>Строительство автомобильной дороги Р-255 "Сибирь" Новосибирск - Кемерово - Красноярск - Иркутск на участке км 1469+148 - км 1513+003 (обход г. Тулуна), Иркутская область</t>
  </si>
  <si>
    <t>Федеральное казенное учреждение "Управление федеральных автомобильных дорог Южный Байкал Федерального дорожного агентства", г.Улан-Удэ, Республика Бурятия</t>
  </si>
  <si>
    <t>2.123</t>
  </si>
  <si>
    <t>Строительство автомобильной дороги Р-258 "Байкал" Иркутск - Улан-Удэ - Чита км 501+210 - км 508+360 (обход с.Десятниково), Республика Бурятия</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</si>
  <si>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t>
  </si>
  <si>
    <t>Освоение 18,3 %</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</si>
  <si>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г. Якутск, Республика Саха (Якутия)</t>
  </si>
  <si>
    <t>2.124</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</si>
  <si>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автомобильной дороги А-331 "Вилюй" Тулун - Братск - Усть-Кут - Мирный - Якутск на участке км 26+000 - км 44+000, Республика Саха (Якутия)</t>
  </si>
  <si>
    <t>Государственный контракт заключен, работы начаты. Освоение за счет средств 2017 года - 28,8 %. Готовность объекта на 01.01.2017 - 13,2 %.</t>
  </si>
  <si>
    <t>2.125</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</si>
  <si>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автомобильной дороги А-331 "Вилюй" Тулун - Братск - Усть-Кут - Мирный - Якутск на участке  км 55+600 - км 69+130,  Республика Саха (Якутия)</t>
  </si>
  <si>
    <t>Расторжение госконтракта в 2016 году. Ведется процедураразмещения госзаказа. Готовность объекта на 01.01.2017 - 10,3 %.</t>
  </si>
  <si>
    <t xml:space="preserve">Строительство и реконструкция участков автомобильной дороги М-52 "Чуйский  тракт" - от  Новосибирска через Бийск  до  границы с Монголией </t>
  </si>
  <si>
    <t>Федеральное казенное учреждение "Управление федеральных автомобильных дорог "Алтай" Федерального дорожного агентства", г. Барнаул, Алтайский край</t>
  </si>
  <si>
    <t>2.126</t>
  </si>
  <si>
    <t>Строительство и реконструкция участков автомобильной дороги М-52 "Чуйский  тракт" - от  Новосибирска через Бийск  до  границы с Монголией.  Реконструкция мостового перехода через р. Чумыш на участке км 150 - км 158 автомобильной дороги Р-256 "Чуйский тракт" Новосибирск - Барнаул - Горно-Алтайск - граница с Монголией, Алтайский край</t>
  </si>
  <si>
    <t>Государственный контракт заключен, работы не начаты. За первый квартал т.г. средства не расходовались. Готовность объекта на 01.01.2017 - 29,5 %.</t>
  </si>
  <si>
    <t>2.127</t>
  </si>
  <si>
    <t>Строительство и реконструкция участков автомобильной дороги М-52 "Чуйский  тракт" - от  Новосибирска через Бийск  до  границы с Монголией. Реконструкция автомобильной дороги Р-256 "Чуйский тракт" Новосибирск - Барнаул - Горно-Алтайск - граница с Монголией км 428+304 - км 495+000 в Республике Алтай (пусковой комплекс №5)</t>
  </si>
  <si>
    <t>2.128</t>
  </si>
  <si>
    <t>Строительство автомобильной дороги М-52 "Чуйский тракт" - от Новосибирска через Бийск до границы с Монголией на участке Новосибирск - Линево (1 этап км 14 - км 34), Новосибирская область</t>
  </si>
  <si>
    <t>Государственный контракт заключен, работы начаты. За первый квартал т.г. средства не расходовались. Готовность объекта на 01.01.2017 - 34,5 %.</t>
  </si>
  <si>
    <t xml:space="preserve">Реконструкция участков автомобильной дороги М-56 "Лена" от Невера до Якутска   </t>
  </si>
  <si>
    <t>Освоение 5,3 %</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</si>
  <si>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 Хабаровск</t>
  </si>
  <si>
    <t>2.129</t>
  </si>
  <si>
    <t>Строительство автомобильной дороги "Подъезд к границе с Китайской Народной Республикой (с. Джалинда) от автомобильной дороги М-56 "Лена" км  0 - км 11, Амурская область"</t>
  </si>
  <si>
    <t>Государственный контракт заключен, работы начаты. За первый квартал т.г. средства не расходовались. Готовность объекта на 01.01.2017 - 59,5 %.</t>
  </si>
  <si>
    <t>2.130</t>
  </si>
  <si>
    <t>Реконструкция автомобильной дороги М-56 "Лена" от Невера до Якутска км 444 - км 455, Республика Саха (Якутия)</t>
  </si>
  <si>
    <t>Контракт расторгнут. Готовятся изменения в ФАИП. Готовность объекта на 01.01.2017 - 83,3 %.</t>
  </si>
  <si>
    <t>2.131</t>
  </si>
  <si>
    <t>Реконструкция участков автомобильной дороги М-56 "Лена" - от Невера до Якутска. Реконструкция автомобильной дороги М-56 "Лена" - от Невера до Якутска км 455 - км 460, Республика Саха (Якутия)</t>
  </si>
  <si>
    <t>Контракт расторгнут. Готовятся изменения в ФАИП. Готовность объекта на 01.01.2017 - 67,7 %.</t>
  </si>
  <si>
    <t>2.132</t>
  </si>
  <si>
    <t>Реконструкция участков автомобильной дороги М-56 "Лена" - от Невера до Якутска.   Реконструкция автомобильной дороги М-56 "Лена" - от Невера до Якутска км 1128 - км 1148, Республика Саха (Якутия)</t>
  </si>
  <si>
    <t>В отчетном периоде введены в эксплуатацию этапы IA и IIА протяженностью 10 км (разрешение на ввод в эксплуатацию выдано Росавтодором 10.01.2017 за № 14-000-047-2016).
Государственный контракт на II Б этап заключен, работы в 2017 не начаты. Готовность объекта на 01.01.2017 - 76,8 %.</t>
  </si>
  <si>
    <t>2.133</t>
  </si>
  <si>
    <t>Реконструкция участков автомобильной дороги М-56 "Лена" от Невера до Якутска. Реконструкция автомобильной дороги А-360 "Лена" Невер-Якутск км 2 - км 4, Амурская область</t>
  </si>
  <si>
    <t xml:space="preserve">Размещение госзаказа в соответсвии с утвержденным календарным графиком запланировано на апрель </t>
  </si>
  <si>
    <t>2.134</t>
  </si>
  <si>
    <t>Реконструкция участков автомобильной дороги М-56 "Лена" - от Невера до Якутска. Реконструкция автомобильной дороги М-56 "Лена" - от Невера до Якутска км 63 - км 93, Амурская область</t>
  </si>
  <si>
    <t>Процедура размещения госзаказа на СМР будет выполнена после получения разрешения на заключение долгосрочного контракта (предложения представлены в Минтранс России  10.03.2017 за № 01-21/7444).</t>
  </si>
  <si>
    <t>Строительство и реконструкция участков автомобильной дороги "Колыма" - строящаяся дорога от Якутска до Магадана</t>
  </si>
  <si>
    <t>Освоение 28,8 %</t>
  </si>
  <si>
    <t>2.135</t>
  </si>
  <si>
    <t>Строительство  автомобильной дороги "Колыма" - строящаяся дорога от Якутска до Магадана км 632 - км 662, Республика Саха (Якутия)</t>
  </si>
  <si>
    <t>В отчетном периоде введен в эксплуатацию 1 пусковой комплекс (IA, IБ.1 этапы), протяженностью 16 км (разрешение на ввод в эксплуатацию выдано Росавтодором 10.01.2017 за № 14-ru14516000-051-2016);
Государственный контракт на II этап заключен, освоение за счет средств 2017 года - 29 %. Готовность объекта на 01.01.2017 - 82,7 %.</t>
  </si>
  <si>
    <t>2.136</t>
  </si>
  <si>
    <t>Реконструкция автомобильной дороги Р-504 "Колыма" Якутск - Магадан км 280 - км 305 со строительством моста через реку Татта на км 297, Республика Саха (Якутия)</t>
  </si>
  <si>
    <t>2.137</t>
  </si>
  <si>
    <t>Реконструкция автомобильной дороги Р-504 "Колыма" Якутск - Магадан на участке км 1072 - км 1083, Республика Саха (Якутия)</t>
  </si>
  <si>
    <t>Строительство и реконструкция участков автомобильной дороги М-54 "Енисей"- от Красноярска через Абакан, Кызыл до границы с Монголией</t>
  </si>
  <si>
    <t>Освоение 7,3 %</t>
  </si>
  <si>
    <t>2.138</t>
  </si>
  <si>
    <t>Строительство и реконструкция участков автомобильной дороги М-54 "Енисей"- от Красноярска через Абакан, Кызыл до границы с Монголией. Реконструкция автомобильной дороги Р-257 "Енисей" Красноярск - Абакан - Кызыл - граница с Монголией на участке км 389+000 - км 397+000, Республика Хакасия</t>
  </si>
  <si>
    <t>Государственный контракт заключен, работы начаты. За первый квартал т.г. средства не расходовались. Готовность объекта на 01.01.2017 - 4,3 %.</t>
  </si>
  <si>
    <t>2.139</t>
  </si>
  <si>
    <t>Строительство и реконструкция участков автомобильной дороги М-54 "Енисей"- от Красноярска через Абакан, Кызыл до границы с Монголией. Строительство автомобильной дороги Р-257 "Енисей" Красноярск - Абакан - Кызыл - граница с Монголией на участке км 232+000 - км 234+000, Красноярский край</t>
  </si>
  <si>
    <t>Государственный контракт заключен, работы начаты. Освоение за счет средств 2017 года - 15,6 %. Готовность объекта на 01.01.2017 - 32,2 %.</t>
  </si>
  <si>
    <t>Строительство и реконструкция автомобильной дороги М-60 "Уссури" от Хабаровска до Владивостока</t>
  </si>
  <si>
    <t>Освоение 17,6 %</t>
  </si>
  <si>
    <t>2.140</t>
  </si>
  <si>
    <t>Строительство и реконструкция участков автомобильной дороги М-60 "Уссури"- от Хабаровска до Владивостока. Реконструкция автомобильной дороги  М-60 "Уссури" - от Хабаровска до Владивостока км 12+000 - км 28+750, Хабаровский  край</t>
  </si>
  <si>
    <t>Государственный контракт заключен, работы начаты. Освоение за счет средств 2017 года - 25,1 %. Готовность объекта на 01.01.2017 - 49,8 %.</t>
  </si>
  <si>
    <t>2.141</t>
  </si>
  <si>
    <t>Строительство и реконструкция участков автомобильной дороги М-60 "Уссури"- от Хабаровска до Владивостока.  Реконструкция автомобильной дороги  М-60 "Уссури" - от Хабаровска до Владивостока км 28+750 - км 36+000, Хабаровский  край</t>
  </si>
  <si>
    <t>Госконтракт расторгнут. Повторное размещение госзаказа в заключительной стадии. Готовность объекта на 01.01.2017 - 9,6 %.</t>
  </si>
  <si>
    <t>2.142</t>
  </si>
  <si>
    <t>Строительство и реконструкция участков автомобильной дороги М-60 "Уссури" от Хабаровска до Владивостока. Реконструкция автомобильной дороги А-370 "Уссури" Хабаровск - Владивосток км 355 - км 366, Приморский край</t>
  </si>
  <si>
    <t>В отчетном периоде введен в эксплуатацию II этап, протяженностью 5,296 км (разрешение на ввод в эксплуатацию выдано Росавтодором 10.01.2017 за № 25-ru25306000-049-2016).
Государственный контракт на II этап заключен, работы начаты. Освоение 0,8 %.</t>
  </si>
  <si>
    <t>2.143</t>
  </si>
  <si>
    <t xml:space="preserve">Реконструкция автомобильной дороги А-370 "Уссури" Хабаровск - Владивосток км 252 - км 258, Приморский край  </t>
  </si>
  <si>
    <t>Государственный контракт расторгнут в связи с банкротством подрядной организации, готовится повторное размещение госзаказа.</t>
  </si>
  <si>
    <t>2.144</t>
  </si>
  <si>
    <t xml:space="preserve">Реконструкция автомобильной дороги А-370 "Уссури" Хабаровск - Владивосток км 258 - км 273, Приморский край  </t>
  </si>
  <si>
    <t>2.145</t>
  </si>
  <si>
    <t xml:space="preserve">Реконструкция автомобильной дороги А-370 "Уссури" Хабаровск - Владивосток км 273 - км 280, Приморский край  </t>
  </si>
  <si>
    <t>2.146</t>
  </si>
  <si>
    <t xml:space="preserve">Реконструкция автомобильной дороги А-370 "Уссури" Хабаровск - Владивосток км 557 - км 591, Приморский край  </t>
  </si>
  <si>
    <t>2.147</t>
  </si>
  <si>
    <t xml:space="preserve">Реконструкция автомобильной дороги А-370 "Уссури" Хабаровск - Владивосток км 591 - км 615, Приморский край  </t>
  </si>
  <si>
    <t>2.148</t>
  </si>
  <si>
    <t xml:space="preserve">Реконструкция автомобильной дороги А-370 "Уссури" Хабаровск - Владивосток км 687,7 - км 703,1, Приморский край  </t>
  </si>
  <si>
    <t>2.149</t>
  </si>
  <si>
    <t xml:space="preserve">Реконструкция автомобильной дороги А-370 "Уссури" Хабаровск - Владивосток км 36 - км 59, Хабаровский край  </t>
  </si>
  <si>
    <t>2.150</t>
  </si>
  <si>
    <t xml:space="preserve">Реконструкция автомобильной дороги А-370 "Уссури" Хабаровск - Владивосток км 118 - км 124+300, Хабаровский край  </t>
  </si>
  <si>
    <t>Строительство и реконструкция участков автомобильной дороги  Улан-Удэ (автомобильная дорога "Байкал" ) - Кяхта  до границы с Монголией</t>
  </si>
  <si>
    <t>Федеральное казенное учреждение "Управление федеральных автомобильных дорог "Южный Байкал" Федерального дорожного агентства", г.Улан-Удэ, Республика Бурятия</t>
  </si>
  <si>
    <t>2.151</t>
  </si>
  <si>
    <t>Реконструкция автомобильной  дороги А-340 Улан-Удэ -Кяхта - граница с Монголией км 124+200- км 146+000, Республика Бурятия</t>
  </si>
  <si>
    <t xml:space="preserve">Реконструкция участков автомобильной дороги 1Р-242 Пермь - Екатеринбург </t>
  </si>
  <si>
    <t>Освоение 6,7 %</t>
  </si>
  <si>
    <t>Федеральное казенное учреждение "Федеральное управление автомобильных дорог "Урал" Федерального дорожного агентства", г. Екатеринбург</t>
  </si>
  <si>
    <t>2.152</t>
  </si>
  <si>
    <t>Реконструкция автомобильной дороги 1Р 242 Пермь - Екатеринбург на участке г. Пермь - граница Свердловской области участок км 13+815 - км 33+415 в Пермском крае</t>
  </si>
  <si>
    <t>Государственный заказа размещен частично. За первый квартал т.г. средства не расходовались. Готовность объекта на 01.01.2017 - 66,3 %.</t>
  </si>
  <si>
    <t>2.153</t>
  </si>
  <si>
    <t>Реконструкция участков автомобильной дороги 1Р-242 Пермь - Екатеринбург.  Реконструкция автомобильной дороги 1Р 242 Пермь - Екатеринбург на участке г. Пермь  - граница Свердловской области участок км 33+415 - км 47+400 в Пермском крае</t>
  </si>
  <si>
    <t>Государственный контракт заключен, работы начаты. Освоение за счет средств 2017 года - 9,2 %. Готовность объекта на 01.01.2017 - 71,9 %.</t>
  </si>
  <si>
    <t>Реконструкция участков автомобильной дороги 1Р 402 Тюмень - Ялуторовск - Ишим - Омск</t>
  </si>
  <si>
    <t>2.154</t>
  </si>
  <si>
    <t>Реконструкция автомобильной дороги Р-402 Тюмень - Ялуторовск - Ишим - Омск, участок км 10+630 - км 17+200, Тюменская область (г. Тюмень - п. Боровский)</t>
  </si>
  <si>
    <t>2.155</t>
  </si>
  <si>
    <t>Реконструкция автомобильной дороги Р-402 Тюмень - Ялуторовск - Ишим - Омск, участок км 17+200 - км 28+730, Тюменская область (п. Боровский - р.п. Винзили)</t>
  </si>
  <si>
    <t>2.156</t>
  </si>
  <si>
    <t>Реконструкция автомобильной дороги Р-402 Тюмень - Ялуторовск - Ишим - Омск, участок км 28+730 - км 39+000, Тюменская область (р.п. Винзили - п. Богандинский)</t>
  </si>
  <si>
    <t>Расходы на ликвидацию грунтовых разрывов на сети автомобильных дорог федерального значения</t>
  </si>
  <si>
    <t>Освоение 1,9 %</t>
  </si>
  <si>
    <t xml:space="preserve">Строительство автомобильной дороги А-164 Култук - Монды </t>
  </si>
  <si>
    <t>Федеральное казенное учреждение "Управление федеральных автомобильных дорог "Южный Байкал" Федерального дорожного агентства", г. Улан-Удэ, Республика Бурятия</t>
  </si>
  <si>
    <t>2.157</t>
  </si>
  <si>
    <t>Расходы на ликвидацию грунтовых разрывов на сети автомобильных дорог федерального значения. Строительство автомобильной дороги  Култук - Монды км 72+500 - км 83+000, Республика Бурятия</t>
  </si>
  <si>
    <t>Государственный контракт заключен, работы начаты. Освоение за счет средств 2017 года - 9,4 %. Готовность объекта на 01.01.2017 - 5,2 %.</t>
  </si>
  <si>
    <t>Строительство автомобильной дороги А-153 Астрахань - Кочубей - Кизляр - Махачкала</t>
  </si>
  <si>
    <t>2.158</t>
  </si>
  <si>
    <t>Расходы на ликвидацию грунтовых разрывов на сети автомобильных дорог федерального значения. Строительство автомобильной дороги Р-215 Астрахань - Кочубей - Кизляр - Махачкала на участке граница Республики Калмыкия - н.п. Артезиан, Республика Калмыкия</t>
  </si>
  <si>
    <t>Ранее действовавший контракт на СМР был расторгнут. Процедура размещения госзаказа на СМР будет выполнена после получения разрешения на заключение долгосрочного контракта (предложения представлены в Минтранс России  10.03.2017 за № 01-21/7444). Готовность объекта на 01.01.2017 - 26 %.</t>
  </si>
  <si>
    <t>Расходы на замену дорожной одежды переходного типа на капитальный</t>
  </si>
  <si>
    <t>2.159</t>
  </si>
  <si>
    <t>Реконструкция автомобильной дороги М-56 "Лена"  от Невера до Якутска км 155 - км 165, Амурская область</t>
  </si>
  <si>
    <t>В связи с расторжением государственного контракта на реконструкцию объекта в 2016 году проводится повторное размещение государственного заказа (госконтракт заключен 10.04.2017). Готовность объекта на 01.01.2017 - 63 %.</t>
  </si>
  <si>
    <t>Проекты по реконструкции ремонтонепригодных мостов (строительство и реконструкция мостов и путепроводов)</t>
  </si>
  <si>
    <t>Освоение 5,6 %</t>
  </si>
  <si>
    <t>2.160</t>
  </si>
  <si>
    <t>Проекты по реконструкции ремонтонепригодных мостов (строительство и реконструкция мостов и путепроводов). Реконструкция моста через реку Оленье на км 630+626  автомобильной дороги Р-228 Сызрань - Саратов - Волгоград, Волгоградская  область</t>
  </si>
  <si>
    <t>Государственный контракт заключен, работы начаты. Освоение за счет средств 2017 года - 22,4 %. Готовность объекта на 01.01.2017 - 39,1 %.</t>
  </si>
  <si>
    <t>2.161</t>
  </si>
  <si>
    <t>Проекты по  реконструкции ремонтонепригодных мостов (строительство и реконструкция мостов и путепроводов). Реконструкция путепровода на км 105+361 автомобильной дороги А-121 "Сортавала" Санкт-Петербург - Сортавала - автомобильная дорога Р-21 "Кола", Ленинградская область</t>
  </si>
  <si>
    <t>Имеется госконтракт по затратам заказчика. Размещение госзаказа на СМР не проводилось в связи с необходимостью внесения изменений в ФАИП.</t>
  </si>
  <si>
    <t>2.162</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</si>
  <si>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Волхов на км 122+085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области</t>
  </si>
  <si>
    <t>Государственный контракт заключен, работы начаты. Освоение за счет средств 2017 года - 9,5 %. Готовность объекта на 01.01.2017 - 65,7 %.</t>
  </si>
  <si>
    <t>2.163</t>
  </si>
  <si>
    <t>Проекты по реконструкции ремонтонепригодных мостов (строительство и реконструкция мостов и путепроводов). Реконструкция путепровода на км 132+677 автомобильной дороги А-120 "Санкт-Петербургское южное полукольцо" Кировск - Мга - Гатчина - Большая Ижора, Ленинградская область</t>
  </si>
  <si>
    <t>Государственный контракт заключен, работы начаты. Освоение за счет средств 2017 года - 21,5 %. Готовность объекта на 01.01.2017 - 7,3 %.</t>
  </si>
  <si>
    <t>2.164</t>
  </si>
  <si>
    <t>Проекты по реконструкции ремонтонепригодных мостов (строительство и реконструкция мостов и путепроводов). Реконструкция моста через р. Макопсе на км 90+907 автомобильной дороги А-147 Джубга - Сочи - граница с Республикой Абхазия, Краснодарский край</t>
  </si>
  <si>
    <t>Средства выделены на проведение экспертизы, готовится заключение госконтракта.</t>
  </si>
  <si>
    <t>Федеральное казенное учреждение "Управление федеральных автомобильных дорог "Кавказ" Федерального дорожного агентства", г. Пятигорск Ставропольского края</t>
  </si>
  <si>
    <t>2.165</t>
  </si>
  <si>
    <t>Реконструкция моста через р.Рубас на км 955+091 автомобильной дороги Р-217 "Кавказ" автомобильная дорога М-4 "Дон" - Владикавказ - Грозный - Махачкала - граница с Азербайджанской Республикой, Республика Дагестан</t>
  </si>
  <si>
    <t>Идет подготовка к размещению госзаказа. Готовность объекта на 01.01.2017 - 0,4 %.</t>
  </si>
  <si>
    <t>2.166</t>
  </si>
  <si>
    <t>Проекты по  реконструкции ремонтонепригодных мостов (строительство и реконструкция мостов и путепроводов). Реконструкция моста через реку Б. Цивиль (левый) на км 677+174 автомобильной дороги М-7 "Волга" Москва - Владимир - Нижний Новгород - Казань - Уфа, Чувашская Республика</t>
  </si>
  <si>
    <t>Государственный контракт заключен по затратам заказчика. работы начаты. Готовится повторное размещение госзаказа на СМР. За первый квартал т.г. средства не расходовались. Готовность объекта на 01.01.2017 - 83,2 %.</t>
  </si>
  <si>
    <t>2.167</t>
  </si>
  <si>
    <t>Проекты по реконструкции ремонтонепригодных мостов (строительство и реконструкция мостов и путепроводов). Реконструкция моста через реку Большой Салым на км 810+976 автомобильной дороги Р-404 Тюмень - Тобольск - Ханты-Мансийск, Ханты-Мансийский автономный округ - Югра</t>
  </si>
  <si>
    <t>Заключен государственный контракт на разработку рабочей документации. Размещение госзаказа на СМР в стадии подготовки. За первый квартал т.г. средства не расходовались.</t>
  </si>
  <si>
    <t>2.168</t>
  </si>
  <si>
    <t>Проекты по реконструкции ремонтонепригодных мостов (строительство и реконструкция мостов и путепроводов). Реконструкция моста через реку Юганская протока на км 740+863 автомобильной дороги Р-404 Тюмень - Тобольск - Ханты-Мансийск, Ханты-Мансийский автономный округ - Югра</t>
  </si>
  <si>
    <t>2.169</t>
  </si>
  <si>
    <t>Проекты по  реконструкции ремонтонепригодных мостов (строительство и реконструкция мостов и путепроводов). Реконструкция моста через реку Тобол на км 123+349 автомобильной дороги  Р-404 Тюмень - Тобольск - Ханты-Мансийск, Тюменская область</t>
  </si>
  <si>
    <t>Государственный контракт заключен, работы начаты. Освоение за счет средств 2017 года - 4 %. Готовность объекта на 01.01.2017 - 47,2 %.</t>
  </si>
  <si>
    <t>2.170</t>
  </si>
  <si>
    <t>Проекты по реконструкции ремонтонепригодных мостов (строительство и реконструкция мостов и путепроводов). Реконструкция моста через суходол на км 43+350 автомобильной дороги М-8 "Холмогоры" Москва - Ярославль - Вологда - Архангельск (подъезд к городу Кострома), Ярославская область</t>
  </si>
  <si>
    <t>Начата процедура определения подрядчика, заключение контракта планируется на 10.05.2017 г.</t>
  </si>
  <si>
    <t>2.171</t>
  </si>
  <si>
    <t>Строительство мостового перехода через р.Марха на км 756+000 автомобильной дороги "Вилюй" от автомобильной дороги М-53 "Байкал" через Братск, Усть-Кут, Мирный до Якутска в Республике Саха (Якутия)</t>
  </si>
  <si>
    <t>Государственный контракт заключен, работы начаты. Освоение за счет средств 2017 года - 2,1 %. Готовность объекта на 01.01.2017 - 0,9 %.</t>
  </si>
  <si>
    <t>2.172</t>
  </si>
  <si>
    <t>Реконструкция моста через реку Велинка на км 55+083 автомобильной дороги М-5 "Урал" Москва - Рязань - Пенза - Самара - Уфа - Челябинск, Московская область</t>
  </si>
  <si>
    <t>Государственный контракт заключен, работы начаты. За первый квартал т.г. средства не расходовались. Готовность объекта на 01.01.2017 - 4,1 %.</t>
  </si>
  <si>
    <t>2.173</t>
  </si>
  <si>
    <t>Проекты по реконструкции ремонтонепригодных мостов (строительство и реконструкция мостов и путепроводов). Реконструкция путепровода через железную дорогу на км 25+950 автомобильной дороги А-108 "Московское большое кольцо" Дмитров - Сергиев Посад - Орехово-Зуево - Воскресенск - Михнево - Балабаново - Руза - Клин - Дмитров (Рязано-Каширское шоссе), Московская область</t>
  </si>
  <si>
    <t>Государственный контракт заключен, работы начаты. За первый квартал т.г. средства не расходовались. Готовность объекта на 01.01.2017 - 1,2 %.</t>
  </si>
  <si>
    <t>2.174</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</si>
  <si>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руч. Раздельный на км 1695 автомобильной дороги Р-504 "Колыма" Якутск - Магадан, Магаданская область</t>
  </si>
  <si>
    <t>Государственный контракт заключен, работы в I квартале 2017 г. не начаты. За первый квартал т.г. средства не расходовались.</t>
  </si>
  <si>
    <t>2.175</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</si>
  <si>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Левая Хета на км 1803+630 автомобильной дороги Р-504 "Колыма" Якутск - Магадан, Магаданская область</t>
  </si>
  <si>
    <t>2.176</t>
  </si>
  <si>
    <t>Реконструкция мостового перехода через р. Оротукан на км 1634+237 автомобильной дороги Р-504 "Колыма" Якутск - Магадан, Магаданская область</t>
  </si>
  <si>
    <t>Федеральное казенное учреждение "Управление федеральных дорог на территории Забайкальского края Федерального дорожного агентства", г. Чита</t>
  </si>
  <si>
    <t>2.177</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</si>
  <si>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ручей на км 312+307 автомобильной дороги А-350 Чита - Забайкальск - граница с Китайской Народной Республикой, Забайкальский край</t>
  </si>
  <si>
    <t>В 2016 году госзаказ не размещен в связи с поздним доведением средств. В настоящее время ведется  процедура размещения госзаказа на СМР. Готовность объекта на 01.01.2017 - 6,7 %.</t>
  </si>
  <si>
    <t>2.178</t>
  </si>
  <si>
    <t>Проекты по реконструкции ремонтонепригодных мостов (строительство и реконструкция мостов и путепроводов).  Реконструкция мостового перехода через водопропускную канаву на км 331+700 автомобильной дороги А-350 Чита - Забайкальск - граница с Китайской Народной Республикой, Забайкальский край</t>
  </si>
  <si>
    <t>В 2016 году госзаказ не размещен в связи с поздним доведением средств. В настоящее время ведется  подготовка к размещению госзаказа на СМР. Готовность объекта на 01.01.2017 - 14,1 %.</t>
  </si>
  <si>
    <t>2.179</t>
  </si>
  <si>
    <t>Реконструкция мостового перехода через канал Княжегубской ГЭС на км 1106+380 автомобильной дороги Р-21 "Кола" Санкт-Петербург - Петрозаводск - Мурманск - Печенга - граница с Королевством Норвегия, Мурманская область</t>
  </si>
  <si>
    <t>2.180</t>
  </si>
  <si>
    <t>Реконструкция мостового перехода через реку Вилейка на км 81+000 автомобильной дороги Р-158  Нижний Новгород - Арзамас - Саранск - Исса - Пенза - Саратов, Нижегородская область</t>
  </si>
  <si>
    <t>Строительство и реконструкция участков автомобильной дороги М-36 Челябинск - Троицк до границы с Республикой Казахстан (на Кустанай, Караганду, Балхаш, Алма-Ату)</t>
  </si>
  <si>
    <t>2.181</t>
  </si>
  <si>
    <t>Реконструкция  автомобильной дороги А-310 Челябинск - Троицк - граница с Республикой Казахстан на участке км 143+000 – км 144+430 с обустройством подъездов к пункту пропуска через государственную границу МАПП "Бугристое", Челябинская область</t>
  </si>
  <si>
    <t xml:space="preserve">реконструкция  </t>
  </si>
  <si>
    <t>Реконструкция участков автомобильной дороги А-349 Барнаул - Рубцовск до границы с Республикой Казахстан (на Семипалатинск)</t>
  </si>
  <si>
    <t>Освоение 11,1 %</t>
  </si>
  <si>
    <t>Федеральное казенное учреждение "Управление федеральных автомобильных дорог "Алтай" Федерального дорожного агентства", г.Барнаул, Алтайский край</t>
  </si>
  <si>
    <t>2.182</t>
  </si>
  <si>
    <t>Реконструкция автомобильной дороги А-322 Барнаул – Рубцовск – граница с Республикой Казахстан на участке км 173+030 – км 175+060, Алтайский край</t>
  </si>
  <si>
    <t>Государственный контракт заключен, работы начаты. Освоение 11,2 %</t>
  </si>
  <si>
    <t>Реконструкция автомобильной дороги А-144 Курск - Воронеж - Борисоглебск до магистрали "Каспий"</t>
  </si>
  <si>
    <t>Освоение 20 %</t>
  </si>
  <si>
    <t>Федеральное казенное учреждение "Федеральное управление автомобильных дорог "Черноземье" Федерального дорожного агентства", г. Воронеж</t>
  </si>
  <si>
    <t>2.183</t>
  </si>
  <si>
    <t>Реконструкция автомобильной дороги Р-298 Курск – Воронеж – автомобильная дорога Р-22 "Каспий" на участке км 393+000 – км 399+500 (н.п. Листопадовка – н.п. Новомакарово), Воронежская область</t>
  </si>
  <si>
    <t>Государственный контракт заключен, работы начаты. Освоение 20 %</t>
  </si>
  <si>
    <t>Реконструкция участков автомобильной дороги Владикавказ - Нижний Ларс до границы с Грузией</t>
  </si>
  <si>
    <t>2.184</t>
  </si>
  <si>
    <t>Реконструкция автомобильной дороги А-161 Владикавказ - Нижний Ларс – граница с Грузией на участке км 24+550 – км 25+450, в Республике Северная Осетия – Алания</t>
  </si>
  <si>
    <t>Расходы на мероприятия по повышению уровня обустройства автомобильных дорог федерального значения</t>
  </si>
  <si>
    <t>Освоение 9,3 %</t>
  </si>
  <si>
    <t>2.185</t>
  </si>
  <si>
    <t>Нераспределенные средства.</t>
  </si>
  <si>
    <t>2.186</t>
  </si>
  <si>
    <t>Устройство искусственного электроосвещения на автомобильной дороге Р-215 Астрахань - Кочубей - Кизляр - Махачкала на участке км 88+496 - км 92+651 н.п. Заречное, Астраханская область</t>
  </si>
  <si>
    <t>2.187</t>
  </si>
  <si>
    <t>Устройство искусственного электроосвещения на автомобильной дороге Р-215 Астрахань - Кочубей - Кизляр - Махачкала на участке км 37+965 - км 40+100  н.п. Бахтемир, Астраханская область</t>
  </si>
  <si>
    <t>2.188</t>
  </si>
  <si>
    <t>Устройство искусственного электроосвещения на автомобильной дороге Р-215 Астрахань - Кочубей  - Кизляр - Махачкала на участке км 66+710 - км 68+087 н.п. Сергиевка, Астраханская область</t>
  </si>
  <si>
    <t>2.189</t>
  </si>
  <si>
    <t>Устройство искусственного электроосвещения на  автомобильной дороге  Р-22 «Каспий» автомобильная дорога М-4 "Дон" - Тамбов – Волгоград - Астрахань на участке км 1165+679 – км 1166+476 н.п. Грачи, Астраханская область</t>
  </si>
  <si>
    <t>2.190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</si>
  <si>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А-144 Курск - Воронеж - Борисоглебск до магистрали "Каспий" на участках км 161+650 - км 162+150 с. Нижнедевицк, км 169+170 - км 170+550 с. Вязноватовка, км 216+020 - км 216+220 пос. 1-е Мая, на путепроводе км 439+600, км 178+070 - км 179+200 с. В. Турово, км 262+000 - км 264+300 с. Рогачевка, км 265+150 - км 266+130 свх. Лекарственных трав, км 280+400 - км 281+800 к-х Дружба, км 290+680 - км 291+350 с. Александровка, км 297+340 - км 297+650 с. Криуша, Воронежская область</t>
  </si>
  <si>
    <t>2.191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</si>
  <si>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Р-298 Курск - Воронеж - автомобильная дорога Р-22 "Каспий" на участках км 206+440 - км 216+020, км 216+220 - км 216+800, км 437+900 - км 438+800, Воронежская область</t>
  </si>
  <si>
    <t>2.192</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</si>
  <si>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218 автомобильной дороги А-144 Курск - Воронеж - Борисоглебск до магистрали "Каспий", Воронежская область</t>
  </si>
  <si>
    <t>Размещение госзаказа в завершающей стадии.</t>
  </si>
  <si>
    <t>2.193</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</si>
  <si>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Р-119 Орел - Ливны - Елец - Липецк - Тамбов на км 281+300 с. Косыревка, Липецкая область</t>
  </si>
  <si>
    <t>2.194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</si>
  <si>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Р-119 Орел - Ливны - Елец - Липецк - Тамбов на км 301+000 г. Липецк, Липецкая область</t>
  </si>
  <si>
    <t>2.195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</si>
  <si>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Р-298 Курск - Воронеж - автомобильная дорога Р-22 "Каспий" на км 425+350 с. Карачан, Воронежская область</t>
  </si>
  <si>
    <t>Государственный контракт заключен, работы начаты. Освоение за счет средств 2017 года - 14,4 %. Готовность объекта на 01.01.2017 - 12,8 %.</t>
  </si>
  <si>
    <t>2.196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</si>
  <si>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403+000 - км 406+000, км 441+000 - км 446+000, км 447+300 - км 449+500, км 455+200 - км 456+200, км 686+000 - км 688+000, км 703+700 - км 707+650, км 740+000 - км 741+000, км 794+000 - км 802+000, км 869+000 - км 876+000, км 914+000 - км 919+000, км 921+000 - км 926+000, Кабардино-Балкарская Республика, Чеченская Республика, Республика Дагестан. III этап Республика Дагестан</t>
  </si>
  <si>
    <t>Государственный контракт заключен, работы начаты. За первый квартал т.г. средства не расходовались. Готовность объекта на 01.01.2017 - 5,2 %.</t>
  </si>
  <si>
    <t>Федеральное казенное учреждение "Управление федеральных дорог на территории Забайкальского края Федерального дорожного агентства", г.Чита</t>
  </si>
  <si>
    <t>2.197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</si>
  <si>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937+060 - км 938+720 н.п. Горекацан, Забайкальский край</t>
  </si>
  <si>
    <t>В 2016 году проводились работы по подготовке территории за счет затрат заказчика. В настоящее время ведется  подготовка к размещению госзаказа на СМР</t>
  </si>
  <si>
    <t>2.198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</si>
  <si>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А-350 Чита - Забайкальск - граница с Китайской Народной Республикой на участке км 6+000 - км 10+000 г. Чита, Забайкальский край</t>
  </si>
  <si>
    <t>2.199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</si>
  <si>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Москва - Рязань - Пенза - Самара - Уфа - Челябинск на участках км 878+040 - км 879+930 г. Сызрань, км 980+100 - км 981+550 с. Зеленовка, Самарская область</t>
  </si>
  <si>
    <t>2.200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</si>
  <si>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Р-158 Нижний Новгород - Арзамас - Саранск - Исса - Пенза - Саратов на участках км 326+713 - км 328+517 с. Симанки, км 329+901 - км 333+910 рп Исса, км 348+116 - км 349+576 с. Уварово, Пензенская область</t>
  </si>
  <si>
    <t>2.201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</si>
  <si>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Москва - Рязань - Пенза - Самара - Уфа - Челябинск на участках км 582+844 - км 583+652 с. Плесс, км 588+693 - км 589+441 с. Симбухово, км 659+072 - км 660+504 с. Трофимовка, км 661+517 - км 663+157 с. Степановка, км 724+267 - км 726+896 с. Кряжим, Пензенская область. I этап</t>
  </si>
  <si>
    <t>2.202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</si>
  <si>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Москва - Рязань - Пенза - Самара - Уфа - Челябинск на участках км 786+017 - км 786+359 с. Никулино, км 848+146 - км 848+456 с. Томышево, Ульяновская область</t>
  </si>
  <si>
    <t>2.203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</si>
  <si>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на участке км 349+700 - км 350+600 д. Крутогорка, км 351+800 - км 356+400 д. Екимовичи, Смоленская область</t>
  </si>
  <si>
    <t>Государственный контракт заключен, работы начаты. Освоение за счет средств 2017 года - 5,1 %. Готовность объекта на 01.01.2017 - 9,1 %.</t>
  </si>
  <si>
    <t>2.204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</si>
  <si>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409+010 - км 410+200 д. Криволес, км 415+990 - км 416+606 д. Шумовка, км 427+040 - км 427+870 д. Дубовички, обход г. Рославля км 7+400 мост через реку Остер, обход г. Рославля км 13+800 - км 15+700 (транспортная развязка в двух уровнях), Смоленская область</t>
  </si>
  <si>
    <t>Государственный контракт заключен, работы начаты. Освоение за счет средств 2017 года - 8,7 %. Готовность объекта на 01.01.2017 - 14,8 %.</t>
  </si>
  <si>
    <t>2.205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</si>
  <si>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332+630 - км 334+315 д. Крапивна, км 343+290 - км 343+590 д. Лесхоз, км 347+600 - км 348+185 д. Городецкое, км 360+635 - км 363+580 п. Чижовка, км 365+140 - км 365+900 д. Утоки, Смоленская область</t>
  </si>
  <si>
    <t>Государственный контракт заключен, работы начаты. Освоение за счет средств 2017 года - 68 %. Готовность объекта на 01.01.2017 - 15,8 %.</t>
  </si>
  <si>
    <t>2.206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</si>
  <si>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368+270 - км 368+800 д. Надворное, км 371+375 - км 372+235 д. Коски, км 375+835 - км 376+543 д. Любовка, км 379+915 - км 380+505 д. Валентиновка, км 381+400 - км 382+200 - обход г. Рославля км 0+000 - км 0+400 (транспортная развязка в двух уровнях), Смоленская область</t>
  </si>
  <si>
    <t>Государственный контракт заключен, работы начаты. Освоение за счет средств 2017 года - 20,3 %. Готовность объекта на 01.01.2017 - 19,9 %.</t>
  </si>
  <si>
    <t>2.207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</si>
  <si>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382+300 - км 384+950 д. Кириллы, км 391+000 км 392+000 г. Рославль, км 395+705 - км 396+760 д. Бовальское, км 397+930 - км 398+430 д. Астапковичи, км 401+390 - км 403+000 д. Слобода, Смоленская область</t>
  </si>
  <si>
    <t>Государственный контракт заключен, работы начаты. Освоение за счет средств 2017 года - 72,2 %. Готовность объекта на 01.01.2017 - 7,5 %.</t>
  </si>
  <si>
    <t>2.208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</si>
  <si>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км 244+300 - км 245+704 д. Липовка км 247+148 - км 248+830 д. Горлово, км 249+325 - км 249+816 д. Вяхори, км 254+900 - км 256+250 д. Бодровка км 265+567 - км 266+970 д. Павловка, км 267+000 - км 267+750 д. Козловка, Смоленская область</t>
  </si>
  <si>
    <t>Государственный контракт заключен, работы начаты. Освоение за счет средств 2017 года - 78,3 %. Готовность объекта на 01.01.2017 - 18,3 %.</t>
  </si>
  <si>
    <t>2.209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</si>
  <si>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км 286+392 - км 287+236 д. Емельяновка, км 301+589 - км 302+500 д. Васьково, км 307+544 - км 308+171 д. Азаровка, км 308+400 - км 309+800 д. Дмитриевка, км 319+000 мост через реку Хмару, км 333+300 - км 334+730 н.п. Льнозавод, Смоленская область</t>
  </si>
  <si>
    <t>Государственный контракт заключен, работы начаты. Освоение за счет средств 2017 года - 28,8 %. Готовность объекта на 01.01.2017 - 22,3 %.</t>
  </si>
  <si>
    <t>2.210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</si>
  <si>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юго-западный обход г. Смоленска км 21+700 - км 23+400 (транспортная развязка), Смоленская область</t>
  </si>
  <si>
    <t>Государственный контракт заключен, работы начаты. Освоение за счет средств 2017 года - 14,1 %. Готовность объекта на 01.01.2017 - 43,6 %.</t>
  </si>
  <si>
    <t>2.211</t>
  </si>
  <si>
    <t>Строительство пешеходного перехода в разных уровнях на км 106 автомобильной дороги А-130  Москва - Малоярославец - Рославль - граница с Республикой Белоруссия, Калужская область</t>
  </si>
  <si>
    <t>Федеральное казенное учреждение "Управление автомобильной магистрали Москва - Нижний Новгород Федерального дорожного агентства"</t>
  </si>
  <si>
    <t>2.212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</si>
  <si>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168 автомобильной дороги М-7 "Волга" Москва - Владимир - Нижний Новгород - Казань - Уфа, Владимирская область</t>
  </si>
  <si>
    <t>2.213</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</si>
  <si>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150+550 автомобильной дороги М-7 "Волга" Москва - Владимир - Нижний Новгород - Казань - Уфа, Владимирская область</t>
  </si>
  <si>
    <t>2.214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</si>
  <si>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151+100 автомобильной дороги М-7 "Волга" Москва - Владимир - Нижний Новгород - Казань - Уфа, Владимирская область</t>
  </si>
  <si>
    <t>2.215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</si>
  <si>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149+700 автомобильной дороги М-7 "Волга" Москва - Владимир - Нижний Новгород - Казань - Уфа, Владимирская область</t>
  </si>
  <si>
    <t>2.216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</si>
  <si>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156 автомобильной дороги М-7 "Волга" Москва - Владимир - Нижний Новгород - Казань - Уфа, Владимирская область</t>
  </si>
  <si>
    <t>2.217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</si>
  <si>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М-7 "Волга" - от Москвы через Владимир, Нижний Новгород, Казань до Уфы на участках км 424+000 - км 425+605, км 519+000 - км 521+140, км 532+500 - км 534+000, Нижегородская область, I этап</t>
  </si>
  <si>
    <t>2.218</t>
  </si>
  <si>
    <t>Строительство площадки отдыха на автомобильной дороге М-7 "Волга" Москва - Владимир - Нижний Новгород - Казань - Уфа на км 78+500 (слева), Московская область</t>
  </si>
  <si>
    <t>2.219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</si>
  <si>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Брестского шоссе до Минского шоссе) на участках н.п. Балабаново км 7+200 - км 14+300, н.п. Ермолино км 14+300 - км 15+200, н.п. Митяево км 21+700 - км 22+900, Калужская область</t>
  </si>
  <si>
    <t>2.220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</si>
  <si>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Горьковского шоссе до Егорьевского шоссе) на участках н.п. Малая Дубна км 0+000 - км 0+200, н.п. Орехово-Зуево км 0+200 - км 15+200, н.п. Кабаново км 15+200 - км 17+600, н.п. Ликино-Дулево км 17+600 - км 23+600, н.п. Коротково км 23+600 - км 25+700, н.п. Куровское км 35+700 - км 39+600, Московская область</t>
  </si>
  <si>
    <t>2.221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</si>
  <si>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А-106 Рублево-Успенское шоссе на участках подъезд к городу Одинцово км 0+947 - км 10+000, подъезд к селу Успенское км 0+630 - км 9+880, Московская область</t>
  </si>
  <si>
    <t>2.222</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</si>
  <si>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36 автомобильной дороги А-104 Москва - Дмитров - Дубна, Московская область</t>
  </si>
  <si>
    <t>2.223</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</si>
  <si>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38 автомобильной дороги А-104 Москва - Дмитров - Дубна, Московская область</t>
  </si>
  <si>
    <t>2.224</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</si>
  <si>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48 автомобильной дороги А-104 Москва - Дмитров - Дубна, Московская область</t>
  </si>
  <si>
    <t>2.225</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</si>
  <si>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51 автомобильной дороги А-104 Москва - Дмитров - Дубна, Московская область</t>
  </si>
  <si>
    <t>2.226</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</si>
  <si>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31 автомобильной дороги А-104 Москва - Дмитров - Дубна, Московская область</t>
  </si>
  <si>
    <t>2.227</t>
  </si>
  <si>
    <t>км 28+900, н.п. Трехденево км 30+400 - км 31+700, н.п. Подвязново км 36+400 - км 37+700, н.п. Абрамцево км 38+400 - км 39+600, н.п. Бунятино км 39+600 - км 40+400, н.п. Синьково км 43+500 - км 45+100, н.п. Новосиньково км 45+100 - км 46+200, н.п. Лучинское км 46+200 - км 46+800, н.п. Подмошье км 50+900 - км 51+500, н.п. Горшково км 51+500 - км 52+400, н.п. Сысоево км 52+400 - км 53+300, Московская область</t>
  </si>
  <si>
    <t>Государственный контракт заключен, работы начаты. Освоение за счет средств 2017 года - 37,6 %. Готовность объекта на 01.01.2017 - 35,7 %.</t>
  </si>
  <si>
    <t>2.228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</si>
  <si>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884+335 - км 884+798, п. Тары, Волгоградская область</t>
  </si>
  <si>
    <t>2.229</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</si>
  <si>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47+870 автомобильной дороги М-10 "Россия" Москва - Тверь - Великий Новгород - Санкт-Петербург, Московская область</t>
  </si>
  <si>
    <t>Идет подготовка к размещению госзаказа. Готовность объекта на 01.01.2017 - 8,2 %.</t>
  </si>
  <si>
    <t>2.230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</si>
  <si>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М-8 "Холмогоры" Москва - Ярославль - Вологда - Архангельск на участке км 251+000 - км 256+300, Ярославская область</t>
  </si>
  <si>
    <t>Начата процедура определения подрядчика, заключение контракта планируется на 02.05.2017 г. Готовность объекта на 01.01.2017 - 5,3 %.</t>
  </si>
  <si>
    <t>2.231</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</si>
  <si>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479 автомобильной дороги М-8 "Холмогоры" Москва - Ярославль - Вологда - Архангельск, Вологодская область</t>
  </si>
  <si>
    <t>2.232</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</si>
  <si>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А-114 Вологда - Тихвин - автомобильная дорога Р-21 "Кола" на участке км 152+050 - км 152+550 н.п. Владимировка, Вологодская область</t>
  </si>
  <si>
    <t>Государственный контракт заключен, работы начаты. За первый квартал т.г. средства не расходовались. Готовность объекта на 01.01.2017 - 3,3 %.</t>
  </si>
  <si>
    <t>Федеральное казенное учреждение "Управление автомобильной магистрали Санкт-Петербург - Мурманск Федерального дорожного агентства"</t>
  </si>
  <si>
    <t>2.233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</si>
  <si>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на участке км 215+138 - км 224+660 г. Лахденпохья, н.п. Раухала, Республика Карелия</t>
  </si>
  <si>
    <t>2.234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</si>
  <si>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на участках км 229+547 - км 231+534 н.п. Мийнала, км 232+078 - км 233+635 н.п. Оппола, км 235+933 - км 237+796 н.п. Кортела, км 240+934 - км 242+856 н.п. Реускула, км 248+962 - км 251+782 н.п. Мейери, км 252+237 - км 253+918 н.п. Хаапалампи, Республика Карелия</t>
  </si>
  <si>
    <t>2.235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</si>
  <si>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Подъезд к аэропорту "Петрозаводск" км 0 - км 5 в Республике Карелия</t>
  </si>
  <si>
    <t>2.236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</si>
  <si>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на участках км 256+559 - км 258+035 н.п. Вуорио, км 258+671 - км 259+565 н.п. Хюмпеля, км 259+594 - км 265+408 г. Сортавала, км 268+019 - км 270+136 н.п. Хелюля, км 289+270 - км 291+657 н.п. Рауталахти, км 295+178 - км 298+974 н.п. Ляскеля, Республика Карелия</t>
  </si>
  <si>
    <t>Государственный контракт заключен, работы начаты. Освоение за счет средств 2017 года - 17,9 %. Готовность объекта на 01.01.2017 - 46,6 %.</t>
  </si>
  <si>
    <t>2.237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</si>
  <si>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в н.п. Орехово, н.п. Иваново, н.п. Колосково, н.п. Петровское, н.п. Лосево, н.п. Саперное, н.п. Шумилово, н.п. Суходолье, н.п. Отрадное, н.п. Починок, н.п. Ларионово, г. Приозерск, н.п. Бригадное, н.п. Бурнево, Ленинградская область</t>
  </si>
  <si>
    <t>2.238</t>
  </si>
  <si>
    <t>Строительство интеллектуальной транспортной системы организации дорожного движения на автомобильной дороге А-121 "Сортавала" - Санкт-Петербург - Сортавала - автомобильная дорога Р-21 "Кола" на участке КАД - Скотное, Ленинградская область</t>
  </si>
  <si>
    <t>Государственный контракт заключен, работы начаты. Освоение за счет средств 2017 года - 2,4 %. Готовность объекта на 01.01.2017 - 87,6 %.</t>
  </si>
  <si>
    <t>2.239</t>
  </si>
  <si>
    <t>Устройство искусственного электроосвещения на км 599+319 - км 666+700 автомобильной дороги М-10 "Россия" Москва - Тверь - Великий Новгород - Санкт-Петербург, Ленинградская область</t>
  </si>
  <si>
    <t>2.240</t>
  </si>
  <si>
    <t>Устройство искусственного электроосвещения на автомобильной дороге А-114 Вологда - Тихвин - автомобильная дорога Р-21 "Кола" на участках в н.п. Овино, н.п. Курья, н.п. Иссад, Ленинградская область</t>
  </si>
  <si>
    <t>Государственный контракт заключен, работы начаты. За первый квартал т.г. средства не расходовались. Готовность объекта на 01.01.2017 - 83,7 %.</t>
  </si>
  <si>
    <t>2.241</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</si>
  <si>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41+800 - км 51+764, Ленинградская область</t>
  </si>
  <si>
    <t>Государственный контракт заключен, работы начаты. Освоение за счет средств 2017 года - 36 %. Готовность объекта на 01.01.2017 - 55,8 %.</t>
  </si>
  <si>
    <t>2.242</t>
  </si>
  <si>
    <t>Расходы не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А-120 "Санкт-Петербургское южное полукольцо" Кировск – Мга – Гатчина – Большая Ижора на участках в н.п. Большая Ижора, н.п. Черемыкино, н.п. Сяськелево, н.п. Войсковицы, н.п. Тяглино, н.п. Пухолово, Ленинградская область</t>
  </si>
  <si>
    <t>Государственный контракт заключен, работы начаты. За первый квартал т.г. средства не расходовались. Готовность объекта на 01.01.2017 - 81,7 %.</t>
  </si>
  <si>
    <t>2.243</t>
  </si>
  <si>
    <t>Расходы не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 Санкт-Петербург – Псков – Пустошка – Невель – граница с Республикой Белоруссия на участках в н.п. Парушино, н.п. Кузнецово, н.п. Беково, н.п. Покровка, н.п. Крупели, н.п. Городок, н.п. Жглино, транспортная развязка на км 111 с подходами, Ленинградская область</t>
  </si>
  <si>
    <t>Государственный контракт заключен, работы начаты. Освоение за счет средств 2017 года - 43,2 %. Готовность объекта на 01.01.2017 - 72,3 %.</t>
  </si>
  <si>
    <t>2.244</t>
  </si>
  <si>
    <t>Расходы не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 Санкт-Петербург – Псков – Пустошка – Невель – граница с Республикой Белоруссия на участках в н.п. Дони, н.п. Зайцево, н.п. Вайя, транспортная развязка на обходе г. Гатчина, н.п. Большие Колпаны, н.п. Вакколово, н.п. Лядино, Ленинградская область (1этап)</t>
  </si>
  <si>
    <t>Государственный контракт заключен, работы начаты. Освоение за счет средств 2017 года - 39,6 %. Готовность объекта на 01.01.2017 - 9,1 %.</t>
  </si>
  <si>
    <t>2.245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</si>
  <si>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Р-21 "Кола" Санкт-Петербург - Петрозаводск - Мурманск - Печенга - граница с Королевством Норвегия в н.п. Кисельня, Ленинградская область</t>
  </si>
  <si>
    <t>Государственный контракт заключен, работы начаты. Освоение за счет средств 2017 года - 2,9 %. Готовность объекта на 01.01.2017 - 61,5 %.</t>
  </si>
  <si>
    <t>2.246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</si>
  <si>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А-212 Псков - Изборск - граница с Эстонской Республикой на участках н.п.Уграда, н.п. Неелово, н.п. Моглино, н.п. Тешевицы, н.п. Дубник, н.п. Старый Изборск, Псковская область</t>
  </si>
  <si>
    <t>Государственный контракт заключен, работы начаты. За первый квартал т.г. средства не расходовались. Готовность объекта на 01.01.2017 - 79 %.</t>
  </si>
  <si>
    <t>2.247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</si>
  <si>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 Санкт-Петербург - Псков - Пустошка - Невель - граница с Республикой Белоруссия на участках н.п. Феофилова Пустынь, н.п. Лудони, н.п. Комарино, н.п. Маяково, н.п. Гмырино-Катежно, н.п. Строитель, н.п. Цапелька, н.п. Сверетово, н.п. Ротный Двор, н.п. Мароморочка, Псковская область</t>
  </si>
  <si>
    <t>Государственный контракт заключен, работы начаты. Освоение за счет средств 2017 года - 24,8 %. Готовность объекта на 01.01.2017 - 46,7 %.</t>
  </si>
  <si>
    <t>2.248</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</si>
  <si>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А-216 Гвардейск - Неман - граница с Литовской Республикой на участке км 0+000 - км 61+400, Калининградская область (1 этап)</t>
  </si>
  <si>
    <t>Государственный контракт заключен, работы начаты. Освоение 17,4 %</t>
  </si>
  <si>
    <t>2.249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</si>
  <si>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А-216 Гвардейск - Неман - граница с Литовской Республикой на участках в н.п. Дивное, н.п. Дальнее, н.п. Дорожное, н.п. Дальнее-2, н.п. Ягодное, н.п. Высокое, н.п. Большаково, н.п. Краснознаменское, н.п. Десантное, н.п. Обручево, н.п. Шепетовка, н.п. Новоколхозное, н.п. Говорово, г. Советск , Калининградская область</t>
  </si>
  <si>
    <t>Государственный контракт заключен, работы начаты. Освоение за счет средств 2017 года - 10,5 %. Готовность объекта на 01.01.2017 - 30,4 %.</t>
  </si>
  <si>
    <t>2.250</t>
  </si>
  <si>
    <t>Устройство пешеходного перехода в разных уровнях на автомобильной дороге А-229 Калининград - Черняховск - Нестеров до границы с Литовской Республикой в н.п. Ушаково на км 21+700, Калининградская область</t>
  </si>
  <si>
    <t>2.251</t>
  </si>
  <si>
    <t>Устройство искусственного электроосвещения на автомобильной дороге Р-176 "Вятка" Чебоксары - Йошкар-Ола - Киров - Сыктывкар на участках км 321+150 - км 323+390 нп Кардаковы, км 323+460 - км 324+080 н.п. Минины, км 324+600 - км 326+160 н.п. Овчинниковы, км 327+370 - км 328+170 н.п. Глушковы, Кировская область</t>
  </si>
  <si>
    <t>2.252</t>
  </si>
  <si>
    <t>Устройство искусственного электроосвещения на автомобильной дороге Р-176 "Вятка" Чебоксары - Йошкар-Ола - Киров - Сыктывкар на участке км 752+250 - км 754+280 н.п. Пажга, Республика Коми</t>
  </si>
  <si>
    <t>Федеральное казенное учреждение "Управление федеральных автомобильных дорог "Черноморье" Федерального дорожного агентства", г.Сочи, Краснодарский край</t>
  </si>
  <si>
    <t>2.253</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</si>
  <si>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4+000 автомобильной дороги А-147 Джубга-Сочи-граница с Республикой Абхазия, Краснодарский край</t>
  </si>
  <si>
    <t>2.254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</si>
  <si>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12 автомобильной дороги А-147 Джубга-Сочи-граница с Республикой Абхазия, Краснодарский край</t>
  </si>
  <si>
    <t>2.255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</si>
  <si>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17 автомобильной дороги А-147 Джубга-Сочи-граница с Республикой Абхазия, Краснодарский край</t>
  </si>
  <si>
    <t>2.256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</si>
  <si>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50 автомобильной дороги А-147 Джубга-Сочи-граница с Республикой Абхазия, Краснодарский край.</t>
  </si>
  <si>
    <t>2.257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</si>
  <si>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3+750 автомобильной дороги А-290 Новороссийск-Керченский пролив-граница с Украиной, Краснодарский край</t>
  </si>
  <si>
    <t>2.258</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</si>
  <si>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140+053 автомобильной дороги А-147 Джубга-Сочи-граница с Республикой Абхазия, Краснодарский край </t>
  </si>
  <si>
    <t>2.259</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</si>
  <si>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148+270 автомобильной дороги А-147 Джубга-Сочи-граница с Республикой Абхазия, Краснодарский край </t>
  </si>
  <si>
    <t>2.260</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</si>
  <si>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152+738 автомобильной дороги А-147 Джубга-Сочи-граница с Республикой Абхазия, Краснодарский край </t>
  </si>
  <si>
    <t>2.261</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</si>
  <si>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153+050 автомобильной дороги А-147 Джубга-Сочи-граница с Республикой Абхазия, Краснодарский край </t>
  </si>
  <si>
    <t>2.262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</si>
  <si>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153+727 автомобильной дороги А-147 Джубга-Сочи-граница с Республикой Абхазия, Краснодарский край</t>
  </si>
  <si>
    <t>2.263</t>
  </si>
  <si>
    <t>Устройство искусственного электроосвещения на автомобильной дороге Р-239 Казань - Оренбург на участках км 365+050 - км 367+050 н.п. Исергапово, км 392+900 - км 394+400 н.п. Шалты, Республика Татарстан</t>
  </si>
  <si>
    <t>2.264</t>
  </si>
  <si>
    <t>Устройство искусственного электроосвещения на автомобильной дороге Р-241 Казань - Буинск - Ульяновск на участках км 110+000 - км 112+224 н.п. Мещеряково, км 115+000 - км 115+500 ж/д переезд, км 117+050 - км 118+600 н.п. Стар. Студенец, Республика Татарстан</t>
  </si>
  <si>
    <t>2.265</t>
  </si>
  <si>
    <t>Устройство искусственного электроосвещения на автомобильной дороге Р-241 Казань - Буинск - Ульяновск на участке км 77, Республика Татарстан</t>
  </si>
  <si>
    <t>2.266</t>
  </si>
  <si>
    <t>Устройство искусственного электроосвещения на автомобильной дороге Р-239 Казань - Оренбург на участке км 21, Республика Татарстан</t>
  </si>
  <si>
    <t>2.267</t>
  </si>
  <si>
    <t>Устройство искусственного электроосвещения на автомобильной дороге А-295 Йошкар-Ола - Зеленодольск - автомобильная дорога М-7 "Волга" на участке км 61+800 - км 62+800 н.п. Кожла-Сола, Республика Марий Эл</t>
  </si>
  <si>
    <t>2.268</t>
  </si>
  <si>
    <t>Строительство автобусных остановок на км 834, км 842, км 850, км 853 (слева, справа) автомобильной дороги М-7 "Волга" Москва - Владимир - Нижний новгород - Казань - Уфа, Республика Татарстан</t>
  </si>
  <si>
    <t>2.269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</si>
  <si>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Р-178 Саранск - Сурское - Ульяновск км 100+485 - км 101+500 н.п. Гулюшево, км 134+440 - км 134+775 н.п. Усть-Урень, км 176+450 - км 177+360 н.п. Подлесное, км 216+250 - км 219+060 н.п. Баратаевка, Ульяновская область</t>
  </si>
  <si>
    <t>2.270</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</si>
  <si>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56+170 автомобильной дороги 1Р 351 Екатеринбург - Тюмень, Свердловская область</t>
  </si>
  <si>
    <t>Идет подготовка к размещению госзаказа. Готовность объекта на 01.01.2017 - 4,3 %.</t>
  </si>
  <si>
    <t>2.271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</si>
  <si>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Р-354 Екатеринбург - Шадринск - Курган на участке км 279+394 - км 282+440, Курганская область</t>
  </si>
  <si>
    <t>2.272</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</si>
  <si>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М-5 "Урал" - от Москвы через Рязань, Пензу, Самару, Уфу до Челябинска на участке км 1844+000 - км 1871+037, Челябинская область</t>
  </si>
  <si>
    <t>Контракт расторгнут. Идет процедура повторного размещения госзаказа. Готовность объекта на 01.01.2017 - 40,6 %.</t>
  </si>
  <si>
    <t>2.273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</si>
  <si>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Р-257 "Енисей" Красноярск - Абакан - Кызыл - граница с Монголией на участке км 23+750 - км 24+850 (н.п. Слизнево), Красноярский край</t>
  </si>
  <si>
    <t>Размещение госзаказа по графику 17.04.2017</t>
  </si>
  <si>
    <t>2.274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</si>
  <si>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Р-257 "Енисей" Красноярск - Абакан - Кызыл - граница с Монголией на участке км 26+750 - км 27+750 (н.п. Молодежный), Красноярский край</t>
  </si>
  <si>
    <t>2.275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</si>
  <si>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Р-255 "Сибирь" Новосибирск – Кемерово – Красноярск – Иркутск км 800+650 – км 807+000, Красноярский Край</t>
  </si>
  <si>
    <t>2.276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</si>
  <si>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28 (н.п.Молодежный) автомобильной дороги Р-257 "Енисей" Красноярск - Абакан - Кызыл - граница с Монголией, Красноярский край</t>
  </si>
  <si>
    <t>Начата процедура закупки. Заключение контракта в апреле т.г.</t>
  </si>
  <si>
    <t>2.277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</si>
  <si>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Р-257 "Енисей" Красноярск - Абакан - Кызыл - граница с Монголией на участке км 415+744 - км 424+000, Республика Хакасия</t>
  </si>
  <si>
    <t>Государственный контракт заключен, работы начаты. За первый квартал т.г. средства не расходовались. Готовность объекта на 01.01.2017 - 23,6 %.</t>
  </si>
  <si>
    <t>2.278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</si>
  <si>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Р-257 "Енисей" Красноярск - Абакан - Кызыл - граница с Монголией на участке км 400+608 - км 406+700, Республика Хакасия</t>
  </si>
  <si>
    <t>Государственный контракт заключен, работы начаты. За первый квартал т.г. средства не расходовались. Готовность объекта на 01.01.2017 - 18,1 %.</t>
  </si>
  <si>
    <t>2.279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</si>
  <si>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А-331 "Вилюй" Тулун – Братск - Усть-Кут – Мирный - Якутск км 16+006 – км 17+351, н.п.Целинные Земли, км 22+000 – км 24+800, с.Гуран, на автомобильной дороге Р-255 "Сибирь" Новосибирск - Кемерово - Красноярск - Иркутск км 1476+770 – км 1478+090 д. Булюшкина, Иркутская область</t>
  </si>
  <si>
    <t>Федеральное казенное учреждение "Федеральное управление автомобильных дорог "Дальний Восток", г.Хабаровск</t>
  </si>
  <si>
    <t>2.280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</si>
  <si>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А-370 "Уссури" Хабаровск - Владивосток на участках км 315 - км 316 с. Знаменка, км 567 - км 571 с. Черниговка, км 587 - км 588 с. Сибирцево, км 710 - км 711 с. Кипарисово, Приморский край</t>
  </si>
  <si>
    <t>Закупка планируется в мае т.г.</t>
  </si>
  <si>
    <t>2.281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</si>
  <si>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А-370 "Уссури" Хабаровск - Владивосток на участке км 12+240 - км 15+500 п. Сосновка, Хабаровский край</t>
  </si>
  <si>
    <t>2.282</t>
  </si>
  <si>
    <t>Устройство искусственного электроосвещения, тротуаров и автобусных остановок на автомобильной дороге Р-297 "Амур" Чита - Невер - Свободный - Архара - Биробиджан - Хабаровск на участках км 1921+114 - км 1923+308 п. Будукан, км 1955+300 - км 1956+074 п. Семисточное, км 2031+412 - км 2034+640 п. Аур, км 2049+754 - км 2050+323 п. Оль, км 2058+063 - км 2059+650 п. Белгородское, км 2094+170 - км 2095+332 п. Ольгохта, км 2118+049 - км 2119+998 с. Партизанское, км 2120+002 - км 2121+325 п. Волочаевка, км 2130+067 - км 2131+468 с. Камышовка, км 2143+750 - км 2145+014 п. Николаевка, Еврейская автономная область</t>
  </si>
  <si>
    <t>Федеральное казенное учреждение "Управление автомобильной магистрали Москва - Харьков Федерального дорожного агентства", г.Орел</t>
  </si>
  <si>
    <t>2.283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</si>
  <si>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Москва - Тула - Орел - Курск - Белгород - граница с Украиной на участке км 231+525 - км 232+313, Тульская область</t>
  </si>
  <si>
    <t>Начата процедура госзакупки</t>
  </si>
  <si>
    <t>2.284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</si>
  <si>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Москва - Тула - Орел - Курск - Белгород - граница с Украиной на участках км 283+565 - км 284+005, км 287+970 - км 288+770 н.п. Чернь, Тульская область</t>
  </si>
  <si>
    <t>2.285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</si>
  <si>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Москва - Тула - Орел - Курск - Белгород - граница с Украиной на участках км 292+710 - км 293+570, км 294+140 - км 294+270 н.п. Медвежка, Тульская область</t>
  </si>
  <si>
    <t>2.286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</si>
  <si>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 92 Калуга - Перемышль - Белев - Орел на участках км 50+350 - км 51+765 н.п. Ржавец, км 55+270 - км 56+635 н.п. Зеленино, км 75+000 - км 76+240 н.п. Крюковка, км 127+800 - км 128+420 н.п. Марьинский, Тульская область (1 этап)</t>
  </si>
  <si>
    <t>2.287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</si>
  <si>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Р-132 Калуга - Тула - Михайлов - Рязань на участке км 102+575 - км 103+494 н.п. Тула, Тульская область</t>
  </si>
  <si>
    <t>2.288</t>
  </si>
  <si>
    <t>Устройство искусственного электроосвещения на автомобильной дороге 1Р-119 Орел - Ливны - Елец - Липецк - Тамбов, транспортная развязка на км 35, Орловская область</t>
  </si>
  <si>
    <t>2.289</t>
  </si>
  <si>
    <t>Устройство искусственного электроосвещения на автомобильной дороге М-2 "Крым" Москва - Тула - Орел - Курск - Белгород - граница с Украиной, транспортная развязка на км 329, км 402, км 415, Орловская область</t>
  </si>
  <si>
    <t>2.290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</si>
  <si>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 Р 92 Калуга - Перемышль - Белев - Орел на участках км 174+584 - км 175+774 н.п. Татинки, км 169+160 - км 169+480 н.п. Новый Синец, км 166+281 - км 167+382 н.п. Трубчево, км 158+154 - км 159+070 н.п. Черногрязка, км 140+135 - км 140+777 н.п. Зубари, км 136+308 - км 137+066 н.п. Щербово, Орловская область</t>
  </si>
  <si>
    <t>2.291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</si>
  <si>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Р-298 Курск - Воронеж - автомобильная дорога Р-22 "Каспий" км 69+230 - км 69+800 н.п. Шабаново, км 100+900 - км 101+400 н.п. Ефросимовка, км 126+350 - км 127+050 н.п. Быково, Курская область</t>
  </si>
  <si>
    <t>2.292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</si>
  <si>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М-2 "Крым" Москва - Тула - Орел - Курск - Белгород - граница с Украиной км 664+650 н.п. Стрелецкое, Белгородская область</t>
  </si>
  <si>
    <t>2.293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</si>
  <si>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 92 Калуга - Перемышль - Белев - Орел на участке км 114+955 - км 115+908 н.п. Таратухино, км 109+860 - км 110+565 н.п. Рука, км 95+340 - км 97+465 н.п. Жуково, км 93+050 - км 93+425 н.п. Береговая, Тульская область</t>
  </si>
  <si>
    <t>Государственный контракт заключен, работы начаты. За первый квартал т.г. средства не расходовались. Готовность объекта на 01.01.2017 - 0,6 %.</t>
  </si>
  <si>
    <t>2.294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</si>
  <si>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Москва - Тула - Орел - Курск - Белгород - граница с Украиной на участке км 517+805 - км 518+250 н.п. Косиново, Курская область</t>
  </si>
  <si>
    <t>Государственный контракт заключен, работы начаты. За первый квартал т.г. средства не расходовались. Готовность объекта на 01.01.2017 - 1,9 %.</t>
  </si>
  <si>
    <t>2.295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</si>
  <si>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Москва - Тула - Орел - Курск - Белгород - граница с Украиной на участке км 220+540 - км 221+160 н.п. Солова, Тульская область</t>
  </si>
  <si>
    <t>Государственный контракт заключен, работы начаты. За первый квартал т.г. средства не расходовались. Готовность объекта на 01.01.2017 - 5,8 %.</t>
  </si>
  <si>
    <t>2.296</t>
  </si>
  <si>
    <t>Расходы на мероприятия по повышению уровня обустройства автомобильных дорог федерального значения. Строительство площадки отдыха на км 108 (справа) автомобильной дороги М-2 "Крым" Москва - Тула - Орел - Курск - Белгород - граница с Украиной, Тульская область</t>
  </si>
  <si>
    <t>2.297</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</si>
  <si>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М-2 "Крым" Москва - Тула - Орел - Курск - Белгород - граница с Украиной на км 94+000 (слева), Московская область</t>
  </si>
  <si>
    <t>В 2016 году работы на объекте не выполнялись. Идет подготовка к размещению госзаказа.</t>
  </si>
  <si>
    <t>2.298</t>
  </si>
  <si>
    <t>Строительство площадки отдыха на автомобильной дороге М-2 "Крым" Москва - Тула - Орел - Курск - Белгород - граница с Украиной на км 45+250 (слева), Московская область</t>
  </si>
  <si>
    <t>2.299</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</si>
  <si>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153+170 автомобильной дороги М-7 "Волга" Москва - Владимир - Нижний Новгород - Казань - Уфа, Владимирская область</t>
  </si>
  <si>
    <t>Государственный контракт заключен, работы начаты. Освоение 3,9 %</t>
  </si>
  <si>
    <t>2.300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</si>
  <si>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155+100 автомобильной дороги М-7 "Волга" Москва - Владимир - Нижний Новгород - Казань - Уфа, Владимирская область</t>
  </si>
  <si>
    <t>Государственный контракт заключен, работы начаты. Освоение за счет средств 2017 года - 3,7 %. Готовность объекта на 01.01.2017 - 0,2 %.</t>
  </si>
  <si>
    <t>2.301</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</si>
  <si>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154 автомобильной дороги М-7 "Волга" Москва - Владимир - Нижний Новгород - Казань - Уфа, Владимирская область</t>
  </si>
  <si>
    <t>Государственный контракт заключен, работы начаты. За первый квартал т.г. средства не расходовались. Готовность объекта на 01.01.2017 - 1,4 %.</t>
  </si>
  <si>
    <t>2.302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</si>
  <si>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182 автомобильной дороги М-7 «Волга» Москва – Владимир – Нижний Новгород – Казань – Уфа, Владимирская область</t>
  </si>
  <si>
    <t>Государственный контракт заключен, работы начаты. Освоение за счет средств 2017 года - 16,1 %. Готовность объекта на 01.01.2017 - 2,3 %.</t>
  </si>
  <si>
    <t>2.303</t>
  </si>
  <si>
    <t>Устройство искусственного электроосвещения на автомобильной дороге А-119 Вологда - Медвежьегорск - автомобильная дорога Р-21 "Кола" на участках км 405+200 - км 405+1900 н.п. Гакугса, км 417+1100 - км 419+300 н.п. Нигижма, км 434+1400 - км 440+600 г. Пудож, км 473+400 - км 474+850 н.п. Авдеево, км 476+850 - км 476+950 н.п. Октябрьская, км 496+200 - км 498+100 н.п. Песчаное, Республика Карелия</t>
  </si>
  <si>
    <t>2.304</t>
  </si>
  <si>
    <t>Устройство искусственного электроосвещения на автомобильной дороге А-119 Вологда - Медвежьегорск - автомобильная дорога Р-21 "Кола" на участках км 579+000 - км 579+500 н.п. Лобское, км 592+000 - км 594+300 н.п. Габсельга, км 607+650 - км 609+000 н.п. Повенец, км 623+900 - км 625+200 н.п. Пиндуши, км 625+650 - км 628+000 н.п. Лумбуши, км 628+850 - км 636+000 г. Медвежьегорск, Республика Карелия</t>
  </si>
  <si>
    <t>2.305</t>
  </si>
  <si>
    <t>Устройство площадок отдыха на автомобильной дороге М-27 Джубга - Сочи до границы с Республикой Грузия (на Тбилиси, Баку) на участках км 0+000 - км 193+450, Краснодарский край</t>
  </si>
  <si>
    <t>Государственный контракт расторгнут, готовятся предложения по исключению объекта из ФАИП из-за недостаточного объема финансирования.</t>
  </si>
  <si>
    <t>2.306</t>
  </si>
  <si>
    <t>Устройство искусственного электроосвещения на автомобильной дороге А-147 Джубга - Сочи - граница с Республикой Абхазия на участках км 14, км 21 - км 23, км 44 - км 54, км 56 - км 60, км 63 - км 65, км 92 - км 94,  Краснодарский край</t>
  </si>
  <si>
    <t>2.307</t>
  </si>
  <si>
    <t>Строительство  пешеходного перехода в разных уровнях на км 52+130 автомобильной дороги  А-290 Новороссийск - Керченский пролив - граница с Украиной, Краснодарский край</t>
  </si>
  <si>
    <t>2.308</t>
  </si>
  <si>
    <t>Устройство искусственного электроосвещения на автомобильной дороге А-290 Новороссийск - Керченский пролив - граница с Украиной на участках км 13+000 - км 13+500, км 23+600 - км 23+800, км 24+500 - км 24+800, км 30+500 - км 30+800, км 31+500 - км 31+800, км 52+800 - км 54+900, км 55+400 - км 55+600, км 58+200 - км 59+000, км 61+500 - км 62+000, км 92+750 - км 93+250, км 108+200 - км 108+450, км 109+850 - км 110+350, км 114+900 - км 115+500, км 128+450 - км 128+550, км 144+750 - км 145+200, Краснодарский край</t>
  </si>
  <si>
    <t>2.309</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</si>
  <si>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39+250 автомобильной дороги Р-240 Уфа - Оренбург, Республика Башкортостан</t>
  </si>
  <si>
    <t>2.310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</si>
  <si>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Р-239 Казань - Оренбург на участках км 588+120 - км 588+335 с. Самойловский, км 592+670 - км 594+847 с. Новоникольское, км 599+102 - км 600+650 с. Колычево, км 603+799 - км 605+445 с. Зеркло, км 660+290 - км 662+432 с. Марьевка, км 696+007 - км 697+512 с. Татарская Каргала, Оренбургская область</t>
  </si>
  <si>
    <t>2.311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</si>
  <si>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Москва - Рязань - Пенза - Самара - Уфа - Челябинск (подъезд к городу Оренбург) на участке км 208+100 - км 209+400 с. Погромное, Оренбургская область</t>
  </si>
  <si>
    <t>2.312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</si>
  <si>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Р-239 Казань - Оренбург на участках км 475+315 - км 476+350 с. Старо-Кутлунбетьево, км 485+117 - км 486+622 с. Ефремово-Зыково, км 544+081 - км 545+308 с. Ратчино, км 566+835 - км 567+830 с. Кармалка, км 581+830 - км 584+554 с. Мустафино, Оренбургская область</t>
  </si>
  <si>
    <t>2.313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</si>
  <si>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А-305 Оренбург - Илек - граница с Республикой Казахстан на участках км 3+000 - км 3+630, г. Оренбург, км 68+439 - км 71+938, с. Краснохолм, км 86+208 - км 88+802, с. Кардаилово, Оренбургская область</t>
  </si>
  <si>
    <t>2.314</t>
  </si>
  <si>
    <t>Строительство пешеходных переходов в разных уровнях на км 1442+900, км 1445+100, км 1446+500, км 1460+050 автомобильной дороги М-5 "Урал" Москва - Рязань - Пенза - Самара - Уфа - Челябинск, Республика Башкортостан</t>
  </si>
  <si>
    <t>2.315</t>
  </si>
  <si>
    <t xml:space="preserve">Устройство искусственного электроосвещения на мосту через р. Чермасан на км 1268+052 автомобильной дороги М-7 "Волга" Москва - Владимир - Нижний Новгород - Казань - Уфа, Республика Башкортостан </t>
  </si>
  <si>
    <t>2.316</t>
  </si>
  <si>
    <t>Устройство искусственного электроосвещения на автомобильной дороге Р-240 Уфа - Оренбург на участках км 16+900 - км 110+400, км 143+350 - км 146+150, км 174+000 - км 180+300, км 205+300 - км 206+400, на путепроводе через железную дорогу на км 213+700, км 245+200 - км 247+000, км 252+600 - км 255+300, км 264+700 - км 266+100, км 271+600 - км 274+400, на мосту через реку Юшатырь на км 272+090, Республика Башкортостан</t>
  </si>
  <si>
    <t>2.317</t>
  </si>
  <si>
    <t>Устройство искусственного электроосвещения на автомобильной дороге Р-240 Уфа - Оренбург на участке км 292+250 - км 294+600 с.Октябрьское, Оренбургская область</t>
  </si>
  <si>
    <t>2.318</t>
  </si>
  <si>
    <t>Устройство искусственного электроосвещения на мосту через реку Салмыш на км 315+327 автомобильной дороги Р-240 Уфа - Оренбург, Оренбургская область</t>
  </si>
  <si>
    <t>Строительство и реконструкция автомобильной дороги М-21 Волгоград - Каменск - Шахтинский до границы с Украиной (на Днепропетровск, Кишинев)</t>
  </si>
  <si>
    <t>Освоение 0,7 %</t>
  </si>
  <si>
    <t>2.319</t>
  </si>
  <si>
    <t>Строительство и реконструкция автомобильной дороги М-21 Волгоград - Каменск - Шахтинский до границы с Украиной (на Днепропетровск, Кишинев). Строительство путепровода через железную дорогу на км 22+036 автомобильной дороги А-260 Волгоград - Каменск-Шахтинский - граница с Украиной, Волгоградская область</t>
  </si>
  <si>
    <t>Государственный контракт заключен, работы начаты. Освоение за счет средств 2017 года - 5,2 %. Готовность объекта на 01.01.2017 - 84,2 %.</t>
  </si>
  <si>
    <t>2.320</t>
  </si>
  <si>
    <t>Строительство и реконструкция автомобильной дороги М-21 Волгоград - Каменск - Шахтинский до границы с Украиной (на Днепропетровск, Кишинев). Реконструкция автомобильной дороги А-260 Волгоград - Каменск - Шахтинский - граница с Украиной  на участке км 330+000 - км 343+000, Ростовская область</t>
  </si>
  <si>
    <t>Государственный контракт заключен, работы начаты. За первый квартал т.г. средства не расходовались. Готовность объекта на 01.01.2017 - 20,4 %.</t>
  </si>
  <si>
    <t>2.321</t>
  </si>
  <si>
    <t>Строительство и реконструкция автомобильной дороги М-21 Волгоград - Каменск-Шахтинский до границы с Украиной (на Днепропетровск, Кишинев). Реконструкция автомобильной дороги А-260 Волгоград - Каменск-Шахтинский - граница с Украиной км 11+000 - км 24+500, Волгоградская область</t>
  </si>
  <si>
    <t>Процедура размещения госзаказа на СМР будет выполнена после полученияразрешения на заключение долгосрочного контракта (предложения представлены в Минтранс России  10.03.2017 за № 01-21/7444). Освоение за счет средств 2017 года - 0,2 % (затраты заказчика). Готовность объекта на 01.01.2017 - 5 %.</t>
  </si>
  <si>
    <t>Реконструкция участков автомобильной дороги Уфа - Оренбург и западный обход г. Уфы</t>
  </si>
  <si>
    <t>Освоение 9,8 %</t>
  </si>
  <si>
    <t>2.322</t>
  </si>
  <si>
    <t>Реконструкция участков автомобильной дороги Уфа - Оренбург и западный обход г. Уфы. Реконструкция водопропускной трубы на км 105+862 автомобильной дороги Р-240 Уфа - Оренбург, Республика Башкортостан</t>
  </si>
  <si>
    <t>Государственный контракт заключен, работы начаты. Освоение за счет средств 2017 года - 6,2 %. Готовность объекта на 01.01.2017 - 26,8 %.</t>
  </si>
  <si>
    <t>2.323</t>
  </si>
  <si>
    <t>Реконструкция участков автомобильной дороги Уфа - Оренбург и западный обход г. Уфы. Реконструкция водопропускной трубы на км 87+519 автомобильной дороги Р-240 Уфа - Оренбург, Республика Башкортостан</t>
  </si>
  <si>
    <t>Государственный контракт заключен, работы начаты. Освоение за счет средств 2017 года - 16,4 %. Готовность объекта на 01.01.2017 - 27,7 %.</t>
  </si>
  <si>
    <t>2.324</t>
  </si>
  <si>
    <t>Реконструкция путепровода на км 28+192 автомобильной дороги Р-240 Уфа - Оренбург, Республика Башкортостан</t>
  </si>
  <si>
    <t>2.325</t>
  </si>
  <si>
    <t>Реконструкция моста через р. Меселька на км 103+321 автомобильной дороги Р-240 Уфа - Оренбург, Республика Башкортостан</t>
  </si>
  <si>
    <t>2.326</t>
  </si>
  <si>
    <t>Строительство транспортной развязки на автомобильной дороге Р-240 Уфа - Оренбург на км 20+300 Западного обхода г. Уфы, Республика Башкортостан</t>
  </si>
  <si>
    <t>Реконструкция участков автомобильной дороги 1Р 351 Екатеринбург - Тюмень</t>
  </si>
  <si>
    <t>Федеральное казенное учреждение "Федеральное управление автомобильных дорог "Урал" Федерального дорожного агентства", г.Екатеринбург</t>
  </si>
  <si>
    <t>2.327</t>
  </si>
  <si>
    <t>Реконструкция участков автомобильной дороги 1Р 351 Екатеринбург - Тюмень. Реконструкция автомобильной дороги 1Р 351 Екатеринбург - Тюмень на участке км 148+900 - км 168+000 (Камышлов - граница Тюменской области), Свердловская область</t>
  </si>
  <si>
    <t>Государственный контракт заключен, работы в I квартале 2017 г. не начаты. За первый квартал т.г. средства не расходовались. Готовность объекта на 01.01.2017 - 32,3 %.</t>
  </si>
  <si>
    <t>2.328</t>
  </si>
  <si>
    <t>Реконструкция автомобильной дороги Р-351 Екатеринбург-Тюмень на участке км 80+000 - км 88+914, Свердловская область</t>
  </si>
  <si>
    <t>Банкротство проектировщика.</t>
  </si>
  <si>
    <t xml:space="preserve">Реконструкция участков автомобильной дороги Астрахань - Кочубей  - Кизляр - Махачкала </t>
  </si>
  <si>
    <t>2.329</t>
  </si>
  <si>
    <t xml:space="preserve">Реконструкция участков автомобильной дороги Астрахань - Кочубей  - Кизляр - Махачкала. Реконструкция автомобильной дороги Астрахань - Кочубей - Кизляр - Махачкала на участке км 417+000 - км 430+000, Республика Дагестан </t>
  </si>
  <si>
    <t>Идет подготовка к размещению госзаказа. Готовность объекта на 01.01.2017 - 1,4 %.</t>
  </si>
  <si>
    <t>Строительство и реконструкция участков автомобильной дороги М-25 Новороссийск - Керчь (на Симферополь), подъезды к морским портам Кавказ и Тамань</t>
  </si>
  <si>
    <t>2.330</t>
  </si>
  <si>
    <t>Реконструкция участков автомобильной дороги Новороссийск - Керченский пролив (на Симферополь) Строительство транспортной развязки на км 73 автомобильной дороги А-290 Новороссийск - Керченский пролив - граница с Украиной, Краснодарский край</t>
  </si>
  <si>
    <t>Государственный контракт заключен, работы начаты. Освоение за счет средств 2017 года - 1,7 %. Готовность объекта на 01.01.2017 - 2,1 %.</t>
  </si>
  <si>
    <t>2.331</t>
  </si>
  <si>
    <t>Строительство подъезда от автомобильной дороги М-25 Новороссийск – Керченский пролив к г. Керчь и сухогрузному району морского порта Тамань на участке км 0 – км 42, Краснодарский край</t>
  </si>
  <si>
    <t>Государственный контракт заключен, работы начаты. Освоение за счет средств 2017 года - 6,5 %. Готовность объекта на 01.01.2017 - 49,3 %.</t>
  </si>
  <si>
    <t>2.332</t>
  </si>
  <si>
    <t>Строительство, реконструкция автомобильной дороги А-290 Новороссийск - Керченский пролив - граница с Украиной на участке км 47 - км 52 (обход г. Анапа), Краснодарский край</t>
  </si>
  <si>
    <t>2.333</t>
  </si>
  <si>
    <t>Строительство и реконструкция автомобильной дороги А-290 Новороссийск-Керчь на участке км 52 - км 73, Краснодарский край</t>
  </si>
  <si>
    <t>В 2016 году освоены затраты заказчика. Идет подготовка к размещению госзаказа на СМР.</t>
  </si>
  <si>
    <t>2.334</t>
  </si>
  <si>
    <t>Реконструкция автомобильной дороги А-290 Новороссийск – Керченский пролив – граница с Украиной на участке км 73 - км 100, Краснодарский край</t>
  </si>
  <si>
    <t>Государственный контракт заключен, работы начаты. Освоение 6,6 %</t>
  </si>
  <si>
    <t>2.335</t>
  </si>
  <si>
    <t>Строительство инспекционно-досмотрового радиометрического комплекса на км 39 строящегося подъезда от автомобильной дороги М-25 Новороссийск - Керченский пролив к г. Керчь и сухогрузному району морского порта Тамань, Краснодарский край</t>
  </si>
  <si>
    <t>Строительство и реконструкция автомобильной дороги А-149 Адлер - Красная Поляна</t>
  </si>
  <si>
    <t>2.336</t>
  </si>
  <si>
    <t>Строительство автомобильной дороги Адлер (автомобильная дорога Джубга - Сочи) - Красная Поляна на участке от транспортной развязки "Аэропорт" до примыкания съезда с автомобильной дороги Адлер - горноклиматический курорт "Альпика-Сервис" на км 4,8 (проектные и изыскательские работы, строительство)</t>
  </si>
  <si>
    <t>Госконтракт расторгнут. Идет размещение госзаказа по остаткам средств на производство СМР. Готовность объекта на 01.01.2017 - 44,1 %.</t>
  </si>
  <si>
    <t xml:space="preserve">Реконструкция автомобильной дороги  1Р 228 Сызрань - Саратов - Волгоград </t>
  </si>
  <si>
    <t>2.337</t>
  </si>
  <si>
    <t>Реконструкция автомобильной дороги  1Р 228 Сызрань - Саратов - Волгоград. Реконструкция автомобильной дороги Р-228 Сызрань - Саратов - Волгоград на участке км 446+693 - км 456+000, Волгоградская область</t>
  </si>
  <si>
    <t>Государственный контракт заключен, работы начаты. Введен в эксплуатацию пусковой комплекс (5,8 км). Готовность объекта на 01.01.2017 - 44,6 %.</t>
  </si>
  <si>
    <t>2.338</t>
  </si>
  <si>
    <t>Реконструкция автомобильной дороги  1Р 228 Сызрань - Саратов - Волгоград. Реконструкция автомобильной дороги Р-228 Сызрань - Саратов - Волгоград на участке км 456+000 - км 465+000, Волгоградская область</t>
  </si>
  <si>
    <t>В отчетном периоде введен в эксплуатацию I этап, протяженностью 5,8 км (разрешение на ввод в эксплуатацию выдано Росавтодором 10.01.2017 за № 34-ru34510000-052-2016); 
Государственный контракт на II этап заключен, работы начаты. Освоение за счет средств 2017 года - 1,1 %. Готовность объекта на 01.01.2017 - 60,1 %.</t>
  </si>
  <si>
    <t>2.339</t>
  </si>
  <si>
    <t>Реконструкция автомобильной дороги Р-228 Сызрань - Саратов - Волгоград на участке км 291 - км 325, Саратовская область</t>
  </si>
  <si>
    <t>Расходы на обеспечение сохранности автомобильных дорог общего пользования федерального значения</t>
  </si>
  <si>
    <t>Освоение 51,6 %</t>
  </si>
  <si>
    <t>2.340</t>
  </si>
  <si>
    <t>Реконструкция стационарного пункта весового контроля на км 437 н.п. Кунья автомобильной дороги М-9 "Балтия" Москва -  Волоколамск - граница с Латвийской Республикой, Псковская область</t>
  </si>
  <si>
    <t>Государственный контракт заключен, работы начаты. Освоение за счет средств 2017 года - 55,5 %. Готовность объекта на 01.01.2017 - 94,3 %.</t>
  </si>
  <si>
    <t>2.341</t>
  </si>
  <si>
    <t>Строительство стационарного пункта весового контроля на участке км 1318 - км 1319 автомобильной дороги М-7 "Волга" Москва - Владимир - Нижний Новгород - Казань - Уфа, Республика Башкортостан</t>
  </si>
  <si>
    <t>Федеральное казенное учреждение "Федеральное управление автомобильных дорог "Дальний Восток" Федерального дорожного агентства", г.Хабаровск</t>
  </si>
  <si>
    <t>2.342</t>
  </si>
  <si>
    <t xml:space="preserve">Строительство стационарного пункта весового контроля на км 35 автомобильной дороги А-375 "Восток" Хабаровск - Красный Яр - Ариадное - Чугуевка - Находка, Хабаровский край </t>
  </si>
  <si>
    <t>3</t>
  </si>
  <si>
    <t xml:space="preserve">СУБСИДИИ В ОБЪЕКТЫ ГОС. СОБСТВЕННОСТИ РФ, ВСЕГО: </t>
  </si>
  <si>
    <t>4</t>
  </si>
  <si>
    <t xml:space="preserve">МЕЖБЮДЖЕТНЫЕ СУБСИДИИ, ВСЕГО: </t>
  </si>
  <si>
    <t>Освоение 1,6 %</t>
  </si>
  <si>
    <t>4.1</t>
  </si>
  <si>
    <t>Строительство автомобильной дороги в створе ул. Волочаевской от ул. Дубровинского до ул. Копылова, Красноярский край</t>
  </si>
  <si>
    <t>Соглашение № 108-07-087 от 27.02.2017. В отчетном периоде ПОФР до субъекта РФ не доводились.</t>
  </si>
  <si>
    <t>4.2</t>
  </si>
  <si>
    <t>Строительство транспортной развязки в мкрн. Тихие зори, Красноярский край</t>
  </si>
  <si>
    <t>4.3</t>
  </si>
  <si>
    <t>Реконструкция автомобильной дороги "Шоссе Авиаторов" от международного аэропорта "Волгоград" до ул.Исторической ("Самарский разъезд") с устройством ливневой канализации с уширением проезжей части до 6-и полос движения и устройством искусственного освещения, Волгоградская область</t>
  </si>
  <si>
    <t>Соглашение № ФДА 48/41-С-2 от 31.07.2015, (ДС №1 ФДА 48/41-с-5 от 17.12.2015, ДС №2 ФДА 48/41-с-4 от 12.07.2016, ДС №3 ФДА 48/41-с-9 от 20.12.2016). В отчетном периоде ПОФР до субъекта РФ не доводились.</t>
  </si>
  <si>
    <t>4.4</t>
  </si>
  <si>
    <t>Строительство 0-й Продольной магистрали (рокадной дороги) с примыканием автомобильных дорог по ул. им. Калинина в Ворошиловском районе и ул. Химической в Центральном районе Волгограда</t>
  </si>
  <si>
    <t>4.5</t>
  </si>
  <si>
    <t>Строительство улично-дорожной сети на территории Острова, г. Калининград</t>
  </si>
  <si>
    <t>Соглашение № 108-07-076 от 22.02.2017. В отчетном периоде ПОФР до субъекта РФ не доводились.</t>
  </si>
  <si>
    <t>4.6</t>
  </si>
  <si>
    <t>Реконструкция проспекта Молодежный до Нижегородского аэропорта в Автозаводском районе г. Нижний Новгород</t>
  </si>
  <si>
    <t>Соглашение № 108-07-054 от 27.02.2017. Освоение 4,3 %.</t>
  </si>
  <si>
    <t>4.7</t>
  </si>
  <si>
    <t>Реконструкция автомобильной дороги Волжский - аэропорт "Курумоч" муниципального района Красноярский Самарской области</t>
  </si>
  <si>
    <t>Соглашение № ФДА 48/54-С-1 от 16.07.2015, (ДС №1 ФДА 48/54-с-4 от 22.12.2015, ДС №2 ФДА 48/54-с-3 от 14.07.2016). Освоение 2,5 %.</t>
  </si>
  <si>
    <t>4.8</t>
  </si>
  <si>
    <t>Реконструкция Московского шоссе на участке от ул. проспекта Кирова до АЗС № 115 "Роснефть" городского округа Самара, Самарская область</t>
  </si>
  <si>
    <t>Соглашение № ФДА 48/54-С-1 от 16.07.2015, (ДС №1 ФДА 48/54-с-4 от 22.12.2015, ДС №2 ФДА 48/54-с-3 от 14.07.2016). Работы начаты.</t>
  </si>
  <si>
    <t>Государственное казенное учреждение "Управление региональных автомобильных дорог Республики Бурятия", г. Улан-Удэ</t>
  </si>
  <si>
    <t>4.9</t>
  </si>
  <si>
    <t>Строительство и реконструкция участков автомобильных дорог регионального и местного значения  (автомобильная дорога от автомобильной дороги Гусиноозерск - Петропавловка - Закаменск к ст. Гусиное Озеро обеспечивающая подъезд к Тамчинскому дацану; автомобильная дорога Улан-Удэ - Турунтаево - Курумкан - Новый Уоян)</t>
  </si>
  <si>
    <t>Соглашение № 108-07-071 от 22.02.2017. Освоение 35,6 %.</t>
  </si>
  <si>
    <t>Министерство строительства, дорожного хозяйства Иркутской области, г. Иркутск</t>
  </si>
  <si>
    <t>4.10</t>
  </si>
  <si>
    <t xml:space="preserve">Строительство и реконструкция участков автомобильных дорог регионального и местного значения (Тайшет - Чуна - Братск, Иркутск - Листвянка) </t>
  </si>
  <si>
    <t>Соглашение № 108-07-074 от 27.02.2017. В отчетном периоде ПОФР до субъекта РФ не доводились.</t>
  </si>
  <si>
    <t>Государственное  казенное учреждение "Служба единого заказчика" Забайкальского края, г. Чита</t>
  </si>
  <si>
    <t>4.11</t>
  </si>
  <si>
    <t>Строительство и реконструкция участков автомобильных дорог регионального и местного значения (подъезды от федеральной автодороги "Амур" Чита - Хабаровск к населенным пунктам Песчанка, Ключевский, Нерчинск, Сбега, Ксеньевка, Урюм, Ульякан, Давенда, Тупик; участок Могойтуй - Первомайский - Казаново автомобильной дороги Могойтуй - Сретенск - Олочи, Краснокаменск - Мациевская (км 7 - км 74 в 2015 году))</t>
  </si>
  <si>
    <t>Соглашение № 108-07-068 от 22.02.2017. В отчетном периоде ПОФР до субъекта РФ не доводились.</t>
  </si>
  <si>
    <t>Департамент дорожного хозяйства Приморского края, г. Владивосток</t>
  </si>
  <si>
    <t>4.12</t>
  </si>
  <si>
    <t>Строительство и реконструкция участков автомобильных дорог регионального и местного значения (Владивосток - Находка - порт Восточный, автомобильная дорога от автомобильной дороги федерального значения Хабаровск - Владивосток до автомобильной дороги Владивосток - Находка - порт Восточный)</t>
  </si>
  <si>
    <t>Соглашение № 108-07-077 от 27.02.2017. В отчетном периоде ПОФР до субъекта РФ не доводились.</t>
  </si>
  <si>
    <t>Краевое государственное казенное учреждение  "Хабаровское управление автомобильных дорог",  г. Хабаровск</t>
  </si>
  <si>
    <t>4.13</t>
  </si>
  <si>
    <t>Строительство и реконструкция участков автомобильных дорог регионального и местного значения (Хабаровск - Лидога - Ванино с подъездом к  г. Комсомольск-на-Амуре,  Селихино - Николаевск-на-Амуре, Комсомольск-на-Амуре - Берёзовый - Амгунь - Могды - Чегдомын)</t>
  </si>
  <si>
    <t>Соглашение № 108-07-005 от 22.02.2017. В отчетном периоде ПОФР до субъекта РФ не доводились. Освоение 15,6% за счет средств субъекта РФ.</t>
  </si>
  <si>
    <t>Государственное казенное учреждение управление автомобильных дорог Амурской области "Амурупрадор", г. Благовещенск</t>
  </si>
  <si>
    <t>4.14</t>
  </si>
  <si>
    <t>Строительство и реконструкция участков автомобильных дорог регионального и местного значения (Благовещенск - Свободный с обходом г. Свободный, Зея - Тыгда, Введеновка - Февральск - Экимчан со строительством мостового перехода через р. Селемджа на 303 км, мостовой переход через р. Зея в г. Благовещенске)</t>
  </si>
  <si>
    <t>Соглашение № 108-07-084 от 27.02.2017. В отчетном периоде ПОФР до субъекта РФ не доводились.</t>
  </si>
  <si>
    <t xml:space="preserve">Краевое государственное казенное учреждение "Управление автомобильных дорог Камчатского края",  г. Петропавловск-Камчатский  </t>
  </si>
  <si>
    <t>4.15</t>
  </si>
  <si>
    <t>Строительство и реконструкция участков автомобильных дорог регионального и местного значения (Петропавловск- Камчатский - Мильково - Ключи - Усть-Камчатск, Анавгай - Палана)</t>
  </si>
  <si>
    <t>Соглашение № 108-07-086 от 27.02.2017. В отчетном периоде ПОФР до субъекта РФ не доводились.</t>
  </si>
  <si>
    <t xml:space="preserve">Министерство дорожного хозяйства, транспорта и связи Магаданской области, г. Магадан </t>
  </si>
  <si>
    <t>4.16</t>
  </si>
  <si>
    <t>Строительство и реконструкция участков автомобильных дорог регионального и местного значения (Палатка - Кулу - Нексикан, мостовой переход через р. Армань на км 52 автомобильной дороги Магадан - Балаганное - Талон, Колыма - Омсукчан - Омолон - Анадырь на территории Магаданской области, Герба - Омсукчан)</t>
  </si>
  <si>
    <t>Соглашение № 108-07-079 от 27.02.2017. В отчетном периоде ПОФР до субъекта РФ не доводились.</t>
  </si>
  <si>
    <t>Государственное казенное учреждение "Управление автомобильных дорог Сахалинской области", г. Южно-Сахалинск</t>
  </si>
  <si>
    <t>4.17</t>
  </si>
  <si>
    <t>Строительство и реконструкция участков автомобильной дороги регионального и местного значения (Южно-Сахалинск - Оха)</t>
  </si>
  <si>
    <t>Соглашение № 108-07-072 от 27.02.2017. В отчетном периоде ПОФР до субъекта РФ не доводились.</t>
  </si>
  <si>
    <t>Государственное казенное учреждение Чукотского автономного округа "Управление автомобильных дорог  Чукотского автономного округа", г. Анадырь</t>
  </si>
  <si>
    <t>4.18</t>
  </si>
  <si>
    <t>Строительство и реконструкция участков автомобильных дорог регионального и местного значения (Колыма – Омсукчан – Омолон – Анадырь на территории Чукотского автономного округа,  участок Омолон - Анадырь с подъездами до Билибино,  Комсомольского и  Эгвекинота;  Билибино - Комсомольский - Певек)</t>
  </si>
  <si>
    <t>Соглашение № 108-07-085 от 27.02.2017. В отчетном периоде ПОФР до субъекта РФ не доводились.</t>
  </si>
  <si>
    <t>Реконструкция и развитие аэродрома международного  аэропорта Шереметьево, 1-я очередь реконструкции, Московская область
реконструкция</t>
  </si>
  <si>
    <t>Вторая очередь реконструкции аэропорта Шереметьево, Московская область
реконструкция</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</si>
  <si>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
строительство</t>
  </si>
  <si>
    <t xml:space="preserve">Реконструкция и развитие аэропорта "Домодедово". Объекты федеральной собственности (первая и вторая очередь строительства), Московская область  
реконструкция </t>
  </si>
  <si>
    <t xml:space="preserve">Реконструкция и развитие аэропорта "Домодедово". Объекты федеральной собственности (первая и вторая очередь строительства"), II этап реализации, Московская область
проектные и изыскательские работы   </t>
  </si>
  <si>
    <t>Реконструкция второй летной зоны аэропорта "Домодедово",  Московская область   
реконструкция</t>
  </si>
  <si>
    <t xml:space="preserve">Реконструкция второй летной зоны аэропорта "Домодедово", II этап реализации, Московская область   
проектные и изыскательские работы   </t>
  </si>
  <si>
    <t>Вторая очередь реконструкции и развития аэропорта "Храброво" (2 этап), г.Калининград, Калининградская область
реконструкция</t>
  </si>
  <si>
    <t>Реконструкция аэропортового комплекса (г.Волгоград)</t>
  </si>
  <si>
    <t>Реконструкция аэропортного комплекса (г.Саранск) I этап  реконструкции. Раширение мест стоянок воздушных судов
реконструкция</t>
  </si>
  <si>
    <t>2.16.</t>
  </si>
  <si>
    <t>Реконструкция и модернизация международного аэропорта Курумоч, г. Самара
реконструкция</t>
  </si>
  <si>
    <t>2.17.</t>
  </si>
  <si>
    <t>Реконструкция (восстановление) аэродромных покрытий в аэропорту "Кольцово", г.Екатеринбург, Свердловская область" (II очередь)
реконструкция</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</si>
  <si>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по которым требуется принятие нормативного акта</t>
  </si>
  <si>
    <t xml:space="preserve">Средства планируется направить на объект "Развитие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 после внесения соответствующих изменений в ФЦП </t>
  </si>
  <si>
    <t xml:space="preserve">Реконструкция аэропортового комплекса "Чертовицкое" (г. Воронеж)
проектные и изыскательские работы   </t>
  </si>
  <si>
    <t>Реконструкция аэропортового комплекса (г. Уфа)
реконструкция</t>
  </si>
  <si>
    <t>Оснащение периметрового ограждения аэропорта г. Самара (Курумоч) техническими средствами охраны
реконструкция</t>
  </si>
  <si>
    <t xml:space="preserve">Реконструкция аэропортового комплекса "Баландино" (г. Челябинск)
проектные и изыскательские работы   </t>
  </si>
  <si>
    <t>2.28.</t>
  </si>
  <si>
    <t>2.29.</t>
  </si>
  <si>
    <t>2.30.</t>
  </si>
  <si>
    <t>2.31.</t>
  </si>
  <si>
    <t>Реконструкция аэропортового комплекса (г. Кызыл), г. Кызыл
реконструкция</t>
  </si>
  <si>
    <t>2.32.</t>
  </si>
  <si>
    <t>Реконструкция взлетно-посадочной полосы с искусственным покрытием аэропорта "Чокурдах", Республика Саха (Якутия)
реконструкция</t>
  </si>
  <si>
    <t>2.33.</t>
  </si>
  <si>
    <t xml:space="preserve">Реконструкция аэропорта Среднеколымск, Республика Саха (Якутия)
реконструкция
</t>
  </si>
  <si>
    <t>2.34.</t>
  </si>
  <si>
    <t xml:space="preserve">Реконструкция аэропорта Саккырыр, Республика Саха (Якутия)
реконструкция
</t>
  </si>
  <si>
    <t>2.35.</t>
  </si>
  <si>
    <t xml:space="preserve">Реконструкция аэропорта Тикси, республика Саха (Якутия)
реконструкция
</t>
  </si>
  <si>
    <t>2.36.</t>
  </si>
  <si>
    <t xml:space="preserve">Реконструкция аэропорта Херпучи, Хабаровский край
проектные и изыскательские работы   
</t>
  </si>
  <si>
    <t>2.37.</t>
  </si>
  <si>
    <t xml:space="preserve">Реконструкция аэропортового комплекса в г. Зея (Амурская область)
реконструкция
</t>
  </si>
  <si>
    <t>2.38.</t>
  </si>
  <si>
    <t xml:space="preserve">Реконструкция аэропорта Экимчан (Амурская область)
реконструкция
</t>
  </si>
  <si>
    <t>2.39.</t>
  </si>
  <si>
    <t>Реконструкция посадочной площадки Бомнак (Амурская область)
реконструкция</t>
  </si>
  <si>
    <t>2.40.</t>
  </si>
  <si>
    <t xml:space="preserve">Реконструкция аэродрома Охотск, Хабаровский край
проектные и изыскательские работы   </t>
  </si>
  <si>
    <t>2.41.</t>
  </si>
  <si>
    <t xml:space="preserve">Реконструкция аэропорта Беринговский (Чукотский автономный округ) 
проектные и изыскательские работы   </t>
  </si>
  <si>
    <t>2.42.</t>
  </si>
  <si>
    <t>Реконструкция  аэропорта  Никольское, Камчатский край 
реконструкция</t>
  </si>
  <si>
    <t>2.43.</t>
  </si>
  <si>
    <t>Строительство аэропорта Оссора (Камчатский край)
строительство</t>
  </si>
  <si>
    <t>2.44.</t>
  </si>
  <si>
    <t xml:space="preserve">Реконструкция аэропорта Мильково (Камчасткий край)
проектные и изыскательские работы   </t>
  </si>
  <si>
    <t>2.45.</t>
  </si>
  <si>
    <t>Реконструкция аэродрома (г. Красный Кут, Саратовская область)
реконструкция</t>
  </si>
  <si>
    <t>2.46.</t>
  </si>
  <si>
    <t>Реконструкция аэропортового комплекса "Баратаевка" (г. Ульяновск), г. Ульяновск
реконструкция</t>
  </si>
  <si>
    <t>2.47.</t>
  </si>
  <si>
    <t>Поставки тренажеров</t>
  </si>
  <si>
    <t>2.48.</t>
  </si>
  <si>
    <t>Развитие медицинского центра гражданской авиации
реконструкция</t>
  </si>
  <si>
    <t>2.49.</t>
  </si>
  <si>
    <t>Реконструкция аэропортового комплекса (г. Нарьян-Мар)</t>
  </si>
  <si>
    <t>2.50.</t>
  </si>
  <si>
    <t xml:space="preserve">Реконструкция аэропортового комплекса "Кадала" (г. Чита) </t>
  </si>
  <si>
    <t>2.51.</t>
  </si>
  <si>
    <t xml:space="preserve">Модернизация международного аэропорта Южно-Сахалинск </t>
  </si>
  <si>
    <t>2.52.</t>
  </si>
  <si>
    <t>Реконструкция аэропортового комплекса "Центральный" (г. Омск)</t>
  </si>
  <si>
    <t>2.53.</t>
  </si>
  <si>
    <t>Обновление парка воздушных судов авиаперевозчиков Российской Федерации</t>
  </si>
  <si>
    <t>25 ВС (самолета) поставлено в 1 квартале 2017 года (тип самолета Сухой Суперджет, Боинг, Аэрбас) приобретаемых на правах лизинга (финансового и операционного).</t>
  </si>
  <si>
    <t>2.54.</t>
  </si>
  <si>
    <t>Реконструкция объектов аэропортового комплекса (г.Братск, Иркутская область)</t>
  </si>
  <si>
    <t>2.55.</t>
  </si>
  <si>
    <t xml:space="preserve">Реконструкция и развитие аэропорта Махачкала, Республика Дагестан </t>
  </si>
  <si>
    <t>2.56.</t>
  </si>
  <si>
    <t>Реконструкция аэропортового комплекса "Михайловка" (г. Барнаул, Алтайский край)</t>
  </si>
  <si>
    <t>2.57.</t>
  </si>
  <si>
    <t>Реконструкция и развитие аэропорта Липецк</t>
  </si>
  <si>
    <t>2.58.</t>
  </si>
  <si>
    <t>Реконструкция инженерных сооружений аэропортового комплекса "Бесовец" (г.Петрозаводск, Республика Карелия)</t>
  </si>
  <si>
    <t>2.59.</t>
  </si>
  <si>
    <t>Реконструкция аэродромных покрытий и установка светосигнального оборудования в аэропорту Абакан, Республика Хакасия</t>
  </si>
  <si>
    <t>Ответ из Минтранса Хакасии от 16.01.2016 №180-90-АЕ. Представлены корректирующие данные за период 2012-2016 годов.</t>
  </si>
  <si>
    <t>2.60.</t>
  </si>
  <si>
    <t>Реконструкция покрытий взлетно-посадочной полосы с заменой светосигнального оборудования в международном аэропорту "Воронеж", Воронежская область, 2 этап</t>
  </si>
  <si>
    <t>2.61.</t>
  </si>
  <si>
    <t>Реконструкция объектов федеральной собственности в аэропорту Петропавловск-Камчатский, Камчатский край</t>
  </si>
  <si>
    <t>2.62.</t>
  </si>
  <si>
    <t>Создание укрупненных центров Единой системы организации воздушного движения Российской Федерации</t>
  </si>
  <si>
    <t>2.62.1.</t>
  </si>
  <si>
    <t>Строительство технологического здания и оснащение автоматизированной системой организации воздушного движения Екатеринбургского укрупненного центра ЕС ОрВД, г.Екатеринбург</t>
  </si>
  <si>
    <t>2.62.2.</t>
  </si>
  <si>
    <t>Техническое перевооружение Ростовского укрупненного центра, включая замену автоматизированной системы организации воздушного движения, г. Ростов-на-Дону</t>
  </si>
  <si>
    <t>2.62.3.</t>
  </si>
  <si>
    <t>Строительство технологического здания и оснащение автоматизированной системой организации воздушного движения Санкт-Петербургского укрупненного центра ЕС ОрВД, г. Санкт-Петербург</t>
  </si>
  <si>
    <t>2.62.4.</t>
  </si>
  <si>
    <t>Реконструкция технологического здания и техническое перевооружение Новосибирского укрупненного центра ЕС ОрВД, включая оснащение автоматизированной системой организации воздушного движения, г. Новосибирск</t>
  </si>
  <si>
    <t>2.62.5.</t>
  </si>
  <si>
    <t xml:space="preserve"> Строительство здания Якутского укрупненного центра УВД ЕС ОрВД  г. Якутск, Республика Саха (Якутия) </t>
  </si>
  <si>
    <t>2.62.6.</t>
  </si>
  <si>
    <t>Строительство технологического здания и оснащение автоматизированной системой организации воздушного движения Тюменского укрупненного центра ЕС ОрВД, г. Тюмень</t>
  </si>
  <si>
    <t>2.63.</t>
  </si>
  <si>
    <t>Совершенствование аэронавигационного обслуживания полетов в районе аэродромов и на воздушных трассах</t>
  </si>
  <si>
    <t>2.64.</t>
  </si>
  <si>
    <t>Модернизация сети авиационной электросвязи и передачи данных, создание инфраструктуры перспективной цифровой сети авиационной электросвязи</t>
  </si>
  <si>
    <t>2.65.</t>
  </si>
  <si>
    <t>Разработка и внедрение унифицированных автоматизированных систем планирования использования воздушного пространства</t>
  </si>
  <si>
    <t>3.1.</t>
  </si>
  <si>
    <t>Строительство позиций и установка доплеровских метеорологических локаторов в районе аэродромов Российской Федерации</t>
  </si>
  <si>
    <t>Получено согласование от Минприроды России по детализации укрупненных мероприятий  (№ 06-14-44/6432 от 13.03.17). Были направлены предложения по детализации в Минтранс России (№ 140-00760/17и от 06.02.17, № 140-00823/17и от 08.02.17, № 140-01573/17и от 09.03.17, № 140-02241/17и 03.04.17), в Минэкономразвития России (№ 140-02209/17и  31.03.17).</t>
  </si>
  <si>
    <t>3.2.</t>
  </si>
  <si>
    <t>Техническое перевооружение авиационных метеорологических центров и станций</t>
  </si>
  <si>
    <r>
      <rPr>
        <b/>
        <sz val="10"/>
        <rFont val="Times New Roman"/>
        <family val="1"/>
      </rPr>
      <t>Федеральный бюджет</t>
    </r>
    <r>
      <rPr>
        <sz val="10"/>
        <rFont val="Times New Roman"/>
        <family val="1"/>
      </rPr>
      <t xml:space="preserve">
В отчетном периоде строительно-монтажные работы выполнялись, но не приняты в связи с поздним восстановлением денежных средств в 2017г. (21.03.2017), которые не были освоены в 2016г. 
■ % технической готовности объекта - 86,63 %              
</t>
    </r>
    <r>
      <rPr>
        <b/>
        <sz val="10"/>
        <rFont val="Times New Roman"/>
        <family val="1"/>
      </rPr>
      <t>Внебюджетные источники
И</t>
    </r>
    <r>
      <rPr>
        <sz val="10"/>
        <rFont val="Times New Roman"/>
        <family val="1"/>
      </rPr>
      <t>нформация отражена в пункте 2.3.</t>
    </r>
  </si>
  <si>
    <r>
      <rPr>
        <b/>
        <sz val="10"/>
        <rFont val="Times New Roman"/>
        <family val="1"/>
      </rPr>
      <t>Федеральный бюджет</t>
    </r>
    <r>
      <rPr>
        <sz val="10"/>
        <rFont val="Times New Roman"/>
        <family val="1"/>
      </rPr>
      <t xml:space="preserve">
В отчетном периоде проводились конкурсные процедуры для заключения гос.контракта на выполнение строительно-монтажных работ. Конкурс с ограниченным участием (извещение № 03733100090917000008) объявлен 23.03.2017г. Осуществляется приём заявок на участие в конкурсе, подведение итогов планируется во II квартале 2017 года.
■ % технической готовности объекта - 3,78 %     
</t>
    </r>
    <r>
      <rPr>
        <b/>
        <sz val="10"/>
        <rFont val="Times New Roman"/>
        <family val="1"/>
      </rPr>
      <t xml:space="preserve">Внебюджетные источники
</t>
    </r>
    <r>
      <rPr>
        <sz val="10"/>
        <rFont val="Times New Roman"/>
        <family val="1"/>
      </rPr>
      <t xml:space="preserve">Информация отражена в пункте 2.3.
          </t>
    </r>
  </si>
  <si>
    <r>
      <rPr>
        <b/>
        <sz val="10"/>
        <rFont val="Times New Roman"/>
        <family val="1"/>
      </rPr>
      <t>Федеральный бюджет</t>
    </r>
    <r>
      <rPr>
        <sz val="10"/>
        <rFont val="Times New Roman"/>
        <family val="1"/>
      </rPr>
      <t xml:space="preserve">
▪ Инженерная защита территории. Устройство коллектора из монолитного железобетона с армированием , устройством защитного слоя – 3136,66м3. Устройство гидроизоляции (обмазочной и оклеечной) – 1628,82м2. Устройство габионной системы "Террамеш". Коробчатые габионные конструкции. – 3351,28м3. Укрепление дна матрасами "Рено" – 2948,98м2. ▪ Земляные работы. Снятие растительного грунта - 8 276,41м3. Устройство выемки - 240 729,40м3. Устройство насыпи из песка - 37 278,09м3. Устройство насыпи из грунта   - 102 336,46м3. Колодцы для изолирующих трансформаторов – 174шт. Прокладка кабелезащитных труб - 1 484,26мп. ▪ Путепровод РД1. Устройство буронабивных свай - 16 453,70м3. Монолитный ростверк - 6 703,90 м3. Монолитные стойки опор - 2 426,07 м3. Монолитные ригели опор - 2 448,00 м3. Монолитные бетонные подферменники - 73,28м3. Опорные части пролетного строения – 219шт. Монолитные железобетонные пролетные строения - 16 150,66 м3. ▪ Специальные вспомогательные сооружения и устройства (СВСиУ) для сооружения путепровода. Устройство буронабивных свай - 1 986,98м3. Устройство монолитного ж/б ростверка – 404,4м3. Монтаж индивидуальных металлических конструкций - 2 436,10тн.
▪ Проектные работы. Срок проектирования (по графику)  06.02.2015 – 20.11.2015. Проектирование включает 6 этапов. Работы выполнены на 83% от общего объема. В связи с получением положительных заключений в конце 2016 года по разработанной проектной документации 1 очереди строительства (корректировка) в отчетном периоде были приняты работы по 4 этапу проектирования, который включает в себя: подготовка, сдача и техническое сопровождение проектной документации 1 очереди в органах государственной экспертизы. Получение заключения по 1 очереди проектной документации; передача Застройщику откорректированной в соответствии с заключением государственной экспертизы проектной документации, а также прочей документации согласно заданию на проектирование. Разработанная проектная документация по 2 очереди строительства (корректировка 2) направлена на рассмотрение в ФАУ «Главгосэкспертиза России» - 07.03.2017.
▪ Конкурсные процедуры. Закупка у единственного поставщика на оказание услуг по сопровождению процедуры изъятия земельных участков и объектов недвижимого имущества, расположенных на них, для государственных нужд (извещение № 03733100090917000009) объявлена 27.03.2017г. Государственный контракт находится на согласовании у исполнителя, планируемая дата заключения - апрель 2017 года.
■ % технической готовности объекта - 40,64 %         
</t>
    </r>
    <r>
      <rPr>
        <b/>
        <sz val="10"/>
        <rFont val="Times New Roman"/>
        <family val="1"/>
      </rPr>
      <t>Внебюджетные источники</t>
    </r>
    <r>
      <rPr>
        <sz val="10"/>
        <rFont val="Times New Roman"/>
        <family val="1"/>
      </rPr>
      <t xml:space="preserve">
Направлены запросы: от 27.03.2017 №03276                                                                                                                                                                                                                              Получены ответы: АО "Международный аэропорт Шереметьево" от  29.03.2017 №330-06. В соответсвии с планами-графиками инвесторами ведутся работы по  строительству пассажирского терминала (терминал В в СТК а/п Шереметьево) - строительная готовность 46%, подземного межтерминального сообщения (переход между СТК и ЮТК ) - строительная готовность 63%, реконструкции и расширению грузового комплекса - строительная готовность 70%,топливо-заправочного комплекса- строительная готовность 53%.    </t>
    </r>
  </si>
  <si>
    <r>
      <rPr>
        <b/>
        <sz val="10"/>
        <rFont val="Times New Roman"/>
        <family val="1"/>
      </rPr>
      <t xml:space="preserve">За счет средст федерального бюджета:  </t>
    </r>
    <r>
      <rPr>
        <sz val="10"/>
        <rFont val="Times New Roman"/>
        <family val="1"/>
      </rPr>
      <t xml:space="preserve">                                                                                                                                                                                                                                                                         Подрядчик выполнил работы  за 1 квартал 2017 года по объектам:                                                                                 
 1. Очистные сооружения -4 (ОС-4). Разработка грунта котлована в отметку –  20 300 м3
2. ОС-4. Армирование плиты днища песколовки – 85 000 кг
3. ОС-4. Оклеечная гидроизоляция в 2 слоя. Галерея сепараторов. Аккумулирующий резервуар. – 835 м2
4. Аварийно-спасательная станция (АСС-2). Кладка наружных стен – 160 м3
5. АСС-2. Устройство кирпичной кладки стен и перегородок – 143 м3
6. АСС-2. Устройство полов в гараже – 352 м2
7. АСС-2. Окна и витражи – 30 м2
8. АСС-2 Устройство вентиляционного фасада – 750 м2
9. Устройство хозяйственно-бытовой канализации АСС-2 – 211 п.м
10. Устройство кабельной канализации связи (пакет 6 труб) – 3 300 п.м
11. Устройство кабельной канализации связи (пакет из 8 труб) – 3 000 п.м.
12.  Водосточно-дренажная система (ВДС). Устройство коллектора из ж/б труб ф=800 мм (обратная засыпка) – 94 п.м
13.  ВДС. Устройство коллектора К 2.2.6  - 366 п.м
14.  Взлетно-посадочная полоса) ВПП 2. Устройство слоя из песка с Кф не менее 4 м/сут – 800 м2
15.  ВПП-2. Устройство слоя из щебня осн М1000 фр 40/70 мм – 2500 м2
16.  ВПП-2. Устройство покрытия из цементобетона В15 ПК 5+00 – 4100 м3
17.  ВПП-2. Нарезка деформационных швов В15 – 1540 п.м.
18.  ВПП-2. Устройство дождеприемного лотка  – 130 п.м
 ■ % технической готовности объекта - 19,5%
</t>
    </r>
    <r>
      <rPr>
        <b/>
        <sz val="10"/>
        <rFont val="Times New Roman"/>
        <family val="1"/>
      </rPr>
      <t xml:space="preserve">За счет внебюджетных средств:   </t>
    </r>
    <r>
      <rPr>
        <sz val="10"/>
        <rFont val="Times New Roman"/>
        <family val="1"/>
      </rPr>
      <t xml:space="preserve">                                                                                                                                                                                                                                         
Строительство пассажирского терминала «Домодедово 2»
На стройке работают 1820 человек, работает 6 башенных кранов и более 40 единиц строительной техники. 
Строительство ведется круглосуточно. В настоящий момент заканчиваются работы по Железобетонным конструкциям, продолжаются работы по монтажу металлоконструкций, остеклению фасадов, разводке внутренних и наружных инженерных коммуникаций, внутренней черновой отделке.
Строительство здания международного грузового терминала (4 очередь)
Основные выполняемые работы: выполнение работ по подготовке ввода в здание системы отопления; поставка и монтаж части обоурудования станции пожаротушения с организацией разводки + монтаж оборудования станции пожаротушения с внутренней обвязкой. Заказано оборудование ТП, ИТП, станции пожаротушения и ворота с докшелтерами и доклевеллерами.</t>
    </r>
  </si>
  <si>
    <r>
      <rPr>
        <b/>
        <sz val="10"/>
        <rFont val="Times New Roman"/>
        <family val="1"/>
      </rPr>
      <t xml:space="preserve">За счет федерального бюджета: </t>
    </r>
    <r>
      <rPr>
        <sz val="10"/>
        <rFont val="Times New Roman"/>
        <family val="1"/>
      </rPr>
      <t xml:space="preserve">выполняются проектные работы. Плановый срок завершения проектных работ (с учетом проведения государственной экспертизы) - июнь 2017.          </t>
    </r>
  </si>
  <si>
    <r>
      <rPr>
        <b/>
        <sz val="10"/>
        <rFont val="Times New Roman"/>
        <family val="1"/>
      </rPr>
      <t>За счет федерального бюджета:</t>
    </r>
    <r>
      <rPr>
        <sz val="10"/>
        <rFont val="Times New Roman"/>
        <family val="1"/>
      </rPr>
      <t xml:space="preserve">
% технической готовности этапа 1.1 - 100%;                                                                                                                                                                     Подрядчик выполнил работы  за 1 квартал 2017 года :                                                                                                                         
1. Полностью завершены работы по этапу 1.1;                                                                                                                                         
2. Получен ЗОС по этапу 1.1;                                                                                                                    
3. Передана площадка под строительство по этапу 1.5;                                                                                                                          4.Продолжаются работы по этапу 1.3.  
 ■ % технической готовности объекта15,7% .  
</t>
    </r>
    <r>
      <rPr>
        <b/>
        <sz val="10"/>
        <rFont val="Times New Roman"/>
        <family val="1"/>
      </rPr>
      <t xml:space="preserve">За счет внебюджетных средств:  </t>
    </r>
    <r>
      <rPr>
        <sz val="10"/>
        <rFont val="Times New Roman"/>
        <family val="1"/>
      </rPr>
      <t xml:space="preserve">                                                                                                                                                                                                                                                                                                                     
Реконструкция пассажирского терминала «Домодедово»:                                                                                       
 На стройке работает 321 рабочих + 202 инженеров в сутки. Основные выполняемые работы:                    
 Возведение ж/б конструкций на стыке фаз 6-8, отделочные работы в зоне Мини-Гостиницы Фазы 7, устройство форкамер на кровле Фазы 6, реконструкция МВЛ отм.0.000, облицовка стеклом фасадных лестниц, замена облицовки фасада со стороны летного поля на кровле, выполнение работ по устройству Венткамеры для зоны руководящего состава Фазы 6, выполнение работ в зоне руководящего состава, демонтажные работы по ЕДЦ, отм.6.600.
Произведена закупка и монтаж специализированного технологического оборудования пассажирского терминала Домодедово (Т1). 
Выполнены этапы работ по объекту «Административное здание 1 (АЗ-1)»:
Этап 2.5 Работы по устройству навеса дебаркадера в осях "1"-"В"-"Г" 
Этап 4.6. Устройство теплотрассы (Доп. работы) 
Этап 4.8.Устройство сборных ж/б колодцев (Доп. работы)
Этап 4.7.Бесканальная прокладка трубопроводов ППУ (Доп. работы)
Этап 31.5 Устройство металлического каркаса под пояса; 
Этап 32.1 Прокладка трубопроводов водоснабжения методом ГНБ. 
Выполнен этап работ по строительству первой очереди многоуровневого паркинга РМ-2.1, в том числе: 
Устройство монолитный конструкций 1500м3, Разработка котлована 12226 м3 и устройство монолитных вертикальных конструкций 174 м3. Устройство лестничных маршей и площадок. 26-31 и АА-КК 31,35 м3, Разработка котлована с погрузкой, вывозом и утилизацией грунта, 3.часть 37-40 и АА-ЕЕ 3263м3, Устройство монолитных конструкций 1300м3;
Выполнен очередной этап работ по реконструкции объектов на территории склада ГСМ; 
Произведена закупка и монтаж оборудования и материалов для расширения системы телевизионного наблюдения.   
                                                                          </t>
    </r>
  </si>
  <si>
    <r>
      <rPr>
        <b/>
        <sz val="10"/>
        <rFont val="Times New Roman"/>
        <family val="1"/>
      </rPr>
      <t>За счет федерального бюджета:</t>
    </r>
    <r>
      <rPr>
        <sz val="10"/>
        <rFont val="Times New Roman"/>
        <family val="1"/>
      </rPr>
      <t xml:space="preserve">  выполняются проектные работы. Плановый срок завершения проектных работ (с учетом проведения государственной экспертизы) - июнь 2017.      </t>
    </r>
  </si>
  <si>
    <r>
      <t xml:space="preserve">Вторая очередь реконструкции и развития аэропорта </t>
    </r>
    <r>
      <rPr>
        <sz val="10"/>
        <color indexed="8"/>
        <rFont val="Times New Roman"/>
        <family val="1"/>
      </rPr>
      <t>"Храброво", г.Калининград, Калининградская область
реконструкция</t>
    </r>
  </si>
  <si>
    <r>
      <rPr>
        <b/>
        <sz val="10"/>
        <rFont val="Times New Roman"/>
        <family val="1"/>
      </rPr>
      <t>Федеральный бюджет</t>
    </r>
    <r>
      <rPr>
        <sz val="10"/>
        <rFont val="Times New Roman"/>
        <family val="1"/>
      </rPr>
      <t xml:space="preserve">
В отчетном периоде отчетные документы по выполненным строительно-монтажным работам подрядчиком не представлены.
■ % технической готовности объекта - 17,8 %    
</t>
    </r>
    <r>
      <rPr>
        <b/>
        <sz val="10"/>
        <rFont val="Times New Roman"/>
        <family val="1"/>
      </rPr>
      <t xml:space="preserve">Внебюджетные источники
</t>
    </r>
    <r>
      <rPr>
        <sz val="10"/>
        <rFont val="Times New Roman"/>
        <family val="1"/>
      </rPr>
      <t xml:space="preserve">Выполнены следующие работы: закончена установка стеклянных перегородок на1-2 этажах  на 70%; закончено застекление купола на 90%; практически полностью закончена укладка плитки на полах и стенах, а так же остекление фасадов; закончены работы по забивке свай по правой части здания (блок В);работы по вентилируемому фасаду практически завершены.                                                                                                                                                 
                                                                             </t>
    </r>
  </si>
  <si>
    <r>
      <rPr>
        <b/>
        <sz val="10"/>
        <rFont val="Times New Roman"/>
        <family val="1"/>
      </rPr>
      <t>Федеральный бюджет</t>
    </r>
    <r>
      <rPr>
        <sz val="10"/>
        <rFont val="Times New Roman"/>
        <family val="1"/>
      </rPr>
      <t xml:space="preserve">
В отчетном периоде проводились конкурсные процедуры для заключения гос.контракта на выполнение строительно-монтажных работ. Конкурс с ограниченным участием (извещение № 0373100090917000004) объявлен 02.03.2017г. Конкурс был признан не состоявшимся, поскольку единственный участник не соответствует дополнительным требованиям по опыту осуществления аналогичных работ. Запланирован повторный конкурс.
■ % технической готовности объекта  -5,1 %                       </t>
    </r>
  </si>
  <si>
    <r>
      <t>Реконструкция аэропортового комплекса (г.Волгоград)  (2-й этап),</t>
    </r>
    <r>
      <rPr>
        <sz val="10"/>
        <color indexed="8"/>
        <rFont val="Times New Roman"/>
        <family val="1"/>
      </rPr>
      <t xml:space="preserve"> г. Волгоград
реконструкция</t>
    </r>
  </si>
  <si>
    <r>
      <rPr>
        <b/>
        <sz val="10"/>
        <rFont val="Times New Roman"/>
        <family val="1"/>
      </rPr>
      <t>Федеральный бюджет</t>
    </r>
    <r>
      <rPr>
        <sz val="10"/>
        <rFont val="Times New Roman"/>
        <family val="1"/>
      </rPr>
      <t xml:space="preserve">
▪ Перрон. Разборка покрытий – 125 726,78 м2. Устройство выемки – 55 945,56 м3. Планировка поверхности грунтового основания выемки - 58 729,83 м2. Устройство гидроизоляционной прослойки – 18800м2. Устройство водосточно-дренажной сети – 624,08 пм.
■ % технической готовности объекта - 33,04%         </t>
    </r>
  </si>
  <si>
    <r>
      <rPr>
        <b/>
        <sz val="10"/>
        <rFont val="Times New Roman"/>
        <family val="1"/>
      </rPr>
      <t>Внебюджетные источники</t>
    </r>
    <r>
      <rPr>
        <sz val="10"/>
        <rFont val="Times New Roman"/>
        <family val="1"/>
      </rPr>
      <t xml:space="preserve">
Проводятся пусконалдочные работы по системам вентиляции и кондиционирования с учетом летного режима работы</t>
    </r>
  </si>
  <si>
    <r>
      <t xml:space="preserve">Строительство аэропортового комплекса </t>
    </r>
    <r>
      <rPr>
        <sz val="10"/>
        <color indexed="8"/>
        <rFont val="Times New Roman"/>
        <family val="1"/>
      </rPr>
      <t>"Южный" (г. Ростов-на-Дону), г.Ростов-на-Дону
строительство</t>
    </r>
  </si>
  <si>
    <r>
      <rPr>
        <b/>
        <sz val="10"/>
        <rFont val="Times New Roman"/>
        <family val="1"/>
      </rPr>
      <t>Федеральный бюджет</t>
    </r>
    <r>
      <rPr>
        <sz val="10"/>
        <rFont val="Times New Roman"/>
        <family val="1"/>
      </rPr>
      <t xml:space="preserve">
▪ Подготовительные работы. Валка деревьев с трелевкой древесины, корчевкой пней, вывозом пней, засыпкой ям 
 ▪ Земляные работы. Восстановление растительного слоя - 16 246,0м3.Разработка выемки с транспортировкой - 69 482,0 м3. ▪ Перрон. Устройство цементобетонного покрытия - 1 499,85м2. ▪ Рулёжные дорожки. РД-В2. Устройство цементобетонного покрытия - 1 690,0 м2. Устройство деформационных швов – 812 пм. РД-В3. Устройство цементобетонного покрытия - 406,78 м2. Устройство деформационных швов – 955,6 пм. РД-В4. Устройство цементобетонного покрытия - 973,590 м2. Устройство деформационных швов – 762,28 пм. РД-В6. Устройство цементобетонного покрытия – 1416,45 м2. РД-М. Устройство цементобетонного покрытия - 2 850,000м2. РД-А1. Устройство цементобетонного покрытия - 2 122,000 м2. Устройство деформационных швов – 1065,4 пм. РД-А2. Устройство цементобетонного покрытия - 592м2. Устройство деформационных швов – 450,3 пм. РД-А6. Устройство цементобетонного покрытия – 148 м2. Устройство деформационных швов – 429,15 пм. РД-А7. Устройство цементобетонного покрытия – 1962 м2. Устройство деформационных швов – 1300,5 пм. Устройство кабельных переходов – 44шт. Устройство водосточно-дренажной сети – 1906,88 пм. Устройство кабельной канализации светосигнального оборудования ССО – 42286,6пм. Трансформаторная подстанция ТП-ОАСС (основная аварийно-спасательная станция) – 1шт. Трансформаторная подстанция ТП-КРМ-227 (курсовой радиомаяк) – 1шт. Трансформаторная подстанция ТП-РЛС ОЛП (радиолокационной станции обзора летного поля) – 1шт. Трансформаторная подстанция ТП-РО (радиотехнические объекты)– 1шт. Трансформаторная подстанция ТП-МС1 (места стоянки) – 1шт. Трансформаторная подстанция ТП-2 (ССО) (светосигнальное оборудование) – 1шт. Трансформаторная подстанция ТП-3 (ССО) (светосигнальное оборудование)  – 1шт
Прокладка кабеля силового – 4535,62м.
■ % технической готовности объекта  - 63,56 %                                                 
</t>
    </r>
    <r>
      <rPr>
        <b/>
        <sz val="10"/>
        <rFont val="Times New Roman"/>
        <family val="1"/>
      </rPr>
      <t>Внебюджетные источники</t>
    </r>
    <r>
      <rPr>
        <sz val="10"/>
        <rFont val="Times New Roman"/>
        <family val="1"/>
      </rPr>
      <t xml:space="preserve">
Направлены запросы: от 27.03.2017 №03276.
Получены ответы: ЗАО УК "Аэропорты Регионов" от  ЗАО УК "Аэропорты Регионов" от  04.04.2017 №01-01-11/136. На объекте идет завершение работ по устройству теплового контура АВК, световому фонарю здания АВК, приемка работ по зданию ВДС и приемка строительной готовности здания ПБЗ. Идет контроль согласования проекта дооснащения воздушного пункта пропуска через границу к ЧМ-2018 с федеральными ГКО (АВК), готовится передача в Минтранс заключения по экспертизе смет дооснащения ПП (АВК). Взаимодействие с ГКО, МВД, МЧС по актуальным вопросам проектирования и строительства.                                                                                                                                                 
</t>
    </r>
  </si>
  <si>
    <r>
      <rPr>
        <b/>
        <sz val="10"/>
        <rFont val="Times New Roman"/>
        <family val="1"/>
      </rPr>
      <t>Федеральный бюджет</t>
    </r>
    <r>
      <rPr>
        <sz val="10"/>
        <rFont val="Times New Roman"/>
        <family val="1"/>
      </rPr>
      <t xml:space="preserve">
В отчетном периоде проводились конкурсные процедуры для заключения гос.контракта на выполнение строительно-монтажных работ. Конкурс с ограниченным участием (извещение №0373100090916000072) объявлен 27.12.2016г. Заключен государственный контракт №0373100090916000072 от 31.03.2017г.
■ % технической готовности объекта - 34,02%          </t>
    </r>
  </si>
  <si>
    <r>
      <t xml:space="preserve">Реконструкция аэропортового комплекса </t>
    </r>
    <r>
      <rPr>
        <sz val="10"/>
        <color indexed="8"/>
        <rFont val="Times New Roman"/>
        <family val="1"/>
      </rPr>
      <t>(г.Саранск), II этап реконструкции, 
г. Саранск
реконструкция</t>
    </r>
  </si>
  <si>
    <r>
      <rPr>
        <b/>
        <sz val="10"/>
        <rFont val="Times New Roman"/>
        <family val="1"/>
      </rPr>
      <t>Федеральный бюджет</t>
    </r>
    <r>
      <rPr>
        <sz val="10"/>
        <rFont val="Times New Roman"/>
        <family val="1"/>
      </rPr>
      <t xml:space="preserve">
▪ Подготовительные работы. Демонтаж бетонных и асбестоцементных труб – 1888,46 м. Фрезерование слоя асфальтобетона – 21168 м2. Разборка плит аэродромных гладких ПАГ – 211668 м2. Разборка а\б покрытия - 2 990,00 м2. ▪ Земляные работы. Устройство выемки – 77021 м3. Устройство насыпи – 71509 м3. Снятие почвенно-растительного слоя на грунтовых участках летной полосы - 45 870,00 м3. Устройство водосточно-дренажной сети – 2082,8 пм. Укрепление русла канавы матрацами "Рено", с заполнением щебнем – 4650 м2. Устройство кабельных линий – 10400,66 м.
■ % технической готовности объекта - 14,33%        
</t>
    </r>
    <r>
      <rPr>
        <b/>
        <sz val="10"/>
        <rFont val="Times New Roman"/>
        <family val="1"/>
      </rPr>
      <t xml:space="preserve">Бюджет субъектов РФ
</t>
    </r>
    <r>
      <rPr>
        <sz val="10"/>
        <rFont val="Times New Roman"/>
        <family val="1"/>
      </rPr>
      <t xml:space="preserve">Направлены запросы: </t>
    </r>
    <r>
      <rPr>
        <b/>
        <sz val="10"/>
        <rFont val="Times New Roman"/>
        <family val="1"/>
      </rPr>
      <t xml:space="preserve">от </t>
    </r>
    <r>
      <rPr>
        <sz val="10"/>
        <rFont val="Times New Roman"/>
        <family val="1"/>
      </rPr>
      <t xml:space="preserve">27.03.2017 №03276. Ответ не получен.  
</t>
    </r>
  </si>
  <si>
    <r>
      <t xml:space="preserve">Реконструкция (восстановление) искусственных аэродромных покрытий и замена светосигнального оборудования на ИВПП-1 международного аэропорта </t>
    </r>
    <r>
      <rPr>
        <sz val="10"/>
        <color indexed="8"/>
        <rFont val="Times New Roman"/>
        <family val="1"/>
      </rPr>
      <t>Нижний Новгород. II этап строительства
реконструкция</t>
    </r>
  </si>
  <si>
    <r>
      <rPr>
        <b/>
        <sz val="10"/>
        <rFont val="Times New Roman"/>
        <family val="1"/>
      </rPr>
      <t>Федеральный бюджет</t>
    </r>
    <r>
      <rPr>
        <sz val="10"/>
        <rFont val="Times New Roman"/>
        <family val="1"/>
      </rPr>
      <t xml:space="preserve">
Устройство водосточно-дренажной сети – 1739,25 пм. ▪ Техническое обслуживание воздушных судов ВС и наружное освещение на перроне. Устройство высокомачтовой опоры – 2шт. Устройство телефонной канализации к объектам радиотехнического обслуживания РТО и объектам в зоне служебно-технической территории СТТ – 1201,72 м.
■ % технической готовности объекта - 35,12%               
</t>
    </r>
    <r>
      <rPr>
        <b/>
        <sz val="10"/>
        <rFont val="Times New Roman"/>
        <family val="1"/>
      </rPr>
      <t>Внебюджетные источники</t>
    </r>
    <r>
      <rPr>
        <sz val="10"/>
        <rFont val="Times New Roman"/>
        <family val="1"/>
      </rPr>
      <t xml:space="preserve">
Направлены запросы: от    27.03.2017 №03276. Получены ответы: ЗАО УК "Аэропорты Регионов" от  ЗАО УК "Аэропорты Регионов" от  04.04.2017 №01-01-11/136. Идет контроль согласования проекта дооснащения воздушного пункта пропуска через границу к ЧМ-2018 с федеральными ГКО, готовится передача в Минтранс заключения по экспертизе смет дооснащения ПП. Подготовка к началу эксплуатации сектора МВЛ.  </t>
    </r>
  </si>
  <si>
    <r>
      <rPr>
        <b/>
        <sz val="10"/>
        <rFont val="Times New Roman"/>
        <family val="1"/>
      </rPr>
      <t>Федеральный бюджет</t>
    </r>
    <r>
      <rPr>
        <sz val="10"/>
        <rFont val="Times New Roman"/>
        <family val="1"/>
      </rPr>
      <t xml:space="preserve">
▪ Грузовой перрон. Устройство швов – 135,2м. ▪ Глиссадный радиомаяк с магнитным курсом посадки МКп-150°. Снятие растительного грунта - 2 019,398м3. Устройство выемки - 20 916,20м3. Вывоз минерального грунта - 20 916,20м3. ▪ Курсовой радиомаяк с магнитным курсом посадки МКп-330°. Устройство фундамента под антенну КВП-К – 1шт. Устройство выемки (чернозем) - 22 131,00м3. Вывоз излишнего растительного грунта (чернозем) - 21 767,00м3. Прокладка кабеля связи в кабельной канализации и кабельных колодцах связи - 4 198,68м. Устройство кабельных линий 6кВ – 740м. ▪ Восточный перрон. Разборка покрытия - 1 094,71м2. Устройство кабельного перехода под железной дорогой и автодорогой методом горизонтально направленного бурения, с устройством кожухов из стальных труб (2 кожуха L=84 м), с затягиванием в кожухи полиэтиленовых труб – 1шт.
■ % технической готовности объекта  - 86,85%           
</t>
    </r>
    <r>
      <rPr>
        <b/>
        <sz val="10"/>
        <rFont val="Times New Roman"/>
        <family val="1"/>
      </rPr>
      <t>Внебюджетные источники</t>
    </r>
    <r>
      <rPr>
        <sz val="10"/>
        <rFont val="Times New Roman"/>
        <family val="1"/>
      </rPr>
      <t>. ЗАО УК "Аэропорты Регионов" от  ЗАО УК "Аэропорты Регионов" от  04.04.2017 №01-01-11/136. Осуществляется реализация проекта по модернизации систем дымоудаления.</t>
    </r>
  </si>
  <si>
    <r>
      <rPr>
        <b/>
        <sz val="10"/>
        <rFont val="Times New Roman"/>
        <family val="1"/>
      </rPr>
      <t>Федеральный бюджет</t>
    </r>
    <r>
      <rPr>
        <sz val="10"/>
        <rFont val="Times New Roman"/>
        <family val="1"/>
      </rPr>
      <t xml:space="preserve">
Прокладка кабеля – 17768,2м. ▪ Защитное сооружение гражданской обороны. Разработка грунта с погрузкой и транспортировкой – 3940м3. Устройство монолитных железобетонных конструкций из бетона класса В30 (фундаментная плита, стены, перекрытие, приямки, лестницы, балки, входы) с устройством гидроизоляции конструкций - 1 173,2м3. Разработка рабочей документации на устройство кабельной канализации от трансформаторной подстанции мест стоянок ТП МС2 до рулёжной дорожки РД-В, включая кабельный переход через рулёжную дорожку РД-В – 1шт. Разработка рабочей документации на устройство водосточно-дренажной сети ВДС коллектора К-7 – 1шт. Разработка рабочей документации на устройство водосточно-дренажной сети ВДС коллектора К-7а – 1шт.
Конкурсные процедуры.Открытый конкурс (извещение № 03733100090917000011) на выполнение строительно-монтажных работ объявлен 31.03.2017 года. Осуществляется приём заявок на участие в конкурсе, подведение итогов планируется на II квартал 2017 года.
■ % технической готовности объекта  - 52,05%          
</t>
    </r>
    <r>
      <rPr>
        <b/>
        <sz val="10"/>
        <rFont val="Times New Roman"/>
        <family val="1"/>
      </rPr>
      <t>Внебюджетные источники</t>
    </r>
    <r>
      <rPr>
        <sz val="10"/>
        <rFont val="Times New Roman"/>
        <family val="1"/>
      </rPr>
      <t xml:space="preserve">
Направлены запросы: от 27.03.2017 №03276 . Получены ответы: ЗАО УК "Аэропорты Регионов" от  04.04.2017 №01-01-11/136. По объекту "Ангар для хранения ВС в служебной зоне аэропорта Кольцово" принимается исполнительная документация от генерального подрядчика по комплектности и качеству . Ангар площадью 2 916 м2 сдан в эксплуатацию.                                                                                                                                                
             </t>
    </r>
  </si>
  <si>
    <r>
      <rPr>
        <b/>
        <sz val="10"/>
        <rFont val="Times New Roman"/>
        <family val="1"/>
      </rPr>
      <t>Федеральный бюджет</t>
    </r>
    <r>
      <rPr>
        <sz val="10"/>
        <rFont val="Times New Roman"/>
        <family val="1"/>
      </rPr>
      <t xml:space="preserve">
Срок проектирования (по графику) 22.10.2015 – 30.12.2015. Проектирование включает 4 этапа. Работы выполнены на 75%. В отчетном периоде получены отрицательные заключения экспертизы. Проектная документация дорабатывается и готовится к повторной сдаче в ФАУ «Главгосэкспертиза России». Плановый срок сдачи – апрель 2017 года.   </t>
    </r>
  </si>
  <si>
    <r>
      <rPr>
        <b/>
        <sz val="10"/>
        <rFont val="Times New Roman"/>
        <family val="1"/>
      </rPr>
      <t>Федеральный бюджет</t>
    </r>
    <r>
      <rPr>
        <sz val="10"/>
        <rFont val="Times New Roman"/>
        <family val="1"/>
      </rPr>
      <t xml:space="preserve">
В отчетном периоде строительно-монтажные работы выполнялись, но не приняты в связи с поздним восстановлением денежных средств в 2017г. (21.03.2017), которые не были освоены в 2016г. 
■ % технической готовности объекта  - 76,14%         </t>
    </r>
  </si>
  <si>
    <r>
      <rPr>
        <b/>
        <sz val="10"/>
        <rFont val="Times New Roman"/>
        <family val="1"/>
      </rPr>
      <t>Федеральный бюджет</t>
    </r>
    <r>
      <rPr>
        <sz val="10"/>
        <rFont val="Times New Roman"/>
        <family val="1"/>
      </rPr>
      <t xml:space="preserve">
Государственный контракт от 10.05.2016 № 0373100090916000001. Стоимость работ – 119 386 679, 25 руб. Генеральный подрядчик – ООО «Эл Би Скай Глобал». В отчетном периоде выполнены следующие работы: - осуществлен монтаж блоков обработки сигналов системы охранной сигнализации – 11 шт.; - осуществлен монтаж источников питания системы охранной сигнализации – 11 шт.; - установлены фундаменты и опоры с бетонированием для камер видеонаблюдения – 60 шт.; - осуществлен монтаж устройств защиты от импульсных перенапряжений и помех – 307 шт.; - установлено шкафов участковых с необходимым оборудованием системы виденаблюдения – 100 шт.; - установлено шкафов участковых с необходимым оборудованием системы сбора, обработки и отображения информации – 6 шт.; - организовано рабочее место оператора. Завершение работ на объекте планируется во II квартале 2017 года.
■ % технической готовности объекта  - 48,69%          </t>
    </r>
  </si>
  <si>
    <r>
      <t xml:space="preserve">Реконструкция аэропортового комплекса </t>
    </r>
    <r>
      <rPr>
        <sz val="10"/>
        <color indexed="8"/>
        <rFont val="Times New Roman"/>
        <family val="1"/>
      </rPr>
      <t>"Бегишево" (г. Нижнекамск, Республика Татарстан), г. Нижнекамск, Республика Татарстан
реконструкция</t>
    </r>
  </si>
  <si>
    <r>
      <rPr>
        <b/>
        <sz val="10"/>
        <rFont val="Times New Roman"/>
        <family val="1"/>
      </rPr>
      <t>Федеральный бюджет</t>
    </r>
    <r>
      <rPr>
        <sz val="10"/>
        <rFont val="Times New Roman"/>
        <family val="1"/>
      </rPr>
      <t xml:space="preserve">
▪ Реконструкция существующего покрытия рулёжной дорожки РД-С. Устройство верхнего слоя покрытия из а/б – 61,3м2. ▪ Перрон. Устройство деформационных швов – 2503,12м.     ▪ Площадка противообледенительной жидкости ПОЖ. Устройство деформационных швов – 569,97м. Устройство трубопроводов – 1843,03м. Прокладка кабеля связи – 858м.
■ % технической готовности объекта  - 65,81%   
</t>
    </r>
    <r>
      <rPr>
        <b/>
        <sz val="10"/>
        <rFont val="Times New Roman"/>
        <family val="1"/>
      </rPr>
      <t>Внебюджетные источники</t>
    </r>
    <r>
      <rPr>
        <sz val="10"/>
        <rFont val="Times New Roman"/>
        <family val="1"/>
      </rPr>
      <t xml:space="preserve">
Направлены запросы:  от  27.03.2017 №03276 .  Получены ответы: ОАО "Аэропорт  "Бегишево" от 05.04.2017 №95.100/01.1-435.  Финансирование и выполнение работ по реконструкции объектов капитального строительства аэропортовой инфраструктуры в отчетном периоде не производилось.                                 </t>
    </r>
  </si>
  <si>
    <r>
      <t>Строительство аэропортового комплекса</t>
    </r>
    <r>
      <rPr>
        <sz val="10"/>
        <color indexed="8"/>
        <rFont val="Times New Roman"/>
        <family val="1"/>
      </rPr>
      <t xml:space="preserve"> "Центральный" (г. Саратов) 1 очередь строительства (объекты федеральной собственности),г. Саратов 
реконструкция</t>
    </r>
  </si>
  <si>
    <r>
      <rPr>
        <b/>
        <sz val="10"/>
        <rFont val="Times New Roman"/>
        <family val="1"/>
      </rPr>
      <t>Федеральный бюджет</t>
    </r>
    <r>
      <rPr>
        <sz val="10"/>
        <rFont val="Times New Roman"/>
        <family val="1"/>
      </rPr>
      <t xml:space="preserve">
Устройство водосточно-дренажной сети – 256,45пм. Прокладка кабеля - 5 575,10м. ▪ Курсовой радиомаяк магнитного курса посадки КРМ с МКпос.-81°. Снятие растительного грунта - 13 283,00м2. Устройство насыпи – 22308м3.
■ % технической готовности объекта  - 33,54%                
</t>
    </r>
    <r>
      <rPr>
        <b/>
        <sz val="10"/>
        <rFont val="Times New Roman"/>
        <family val="1"/>
      </rPr>
      <t>Бюджет субъектов РФ</t>
    </r>
    <r>
      <rPr>
        <sz val="10"/>
        <rFont val="Times New Roman"/>
        <family val="1"/>
      </rPr>
      <t xml:space="preserve">
Направлены запросы: от  27.03.2017 №03276. Получен ответ : Заместителя Председателя Правительства  Саратовской области от 06.04.2017 №7-17-02/427. С начала 2017 года осуществляется разработка и  согласование проектной документации на технологическое присоединение к электрическим сетям 10 кВ для выполнения работ по прокладке кабельных линий электроснабжения необходимой мощности на объекты аэродромной и аэропортовой инфраструктуры.  В первом квартале текущего года продолжалась реализация мероприятий по созданию системы водоснабжения и водоотведения аэропортового комплекса (заказчик - комитет капитального строительства Саратовской области. Осуществляется подготовка к проведению конкурсных процедур на завершение строительно-монтажных работ на участке водопроводных сооружений и созданию системы водоотведения аэропорта. Продолжалась реализация проекта по строительству Северного автодорожного подхода  к аэропортовому комплексу. Разработана проектная документация и осуществляется подготовка конкурсных процедур для отбора подрядчика на строительство обхода объектов аэродрома на автомобильной дороге «Шевыревка – Сабуровка», попадающей в зону строительства с завершением работ в третьем квартале текущего года. Осуществлен выкуп земельных участков и возмещение убытков упущенной выгоды. Завершена прокладка резервного канала сетей связи к аэропорту, протяженностью 4,3 км, а также выполнялись работы по строительству системы газоснабжения к аэропорту (проложено порядка 3 км газопровода) с продолжением работ в текущем году. 
</t>
    </r>
    <r>
      <rPr>
        <b/>
        <sz val="10"/>
        <rFont val="Times New Roman"/>
        <family val="1"/>
      </rPr>
      <t>Внебюджетные источники</t>
    </r>
    <r>
      <rPr>
        <sz val="10"/>
        <rFont val="Times New Roman"/>
        <family val="1"/>
      </rPr>
      <t xml:space="preserve">
Направлены запросы:  от  27.03.2017 №03276 . Получен ответ  ЗАО УК "Аэропорты Регионов" от  ЗАО УК "Аэропорты Регионов" от  04.04.2017 №01-01-11/136. Осуществляется подготовка и проведение тендерных процедур по выбору генерального подрядчика. Актуализация ТУ и ИРД  для проектирования и строительства, подготовка и заключение договора на корректировку рабочей документации по воздушному пункту пропуска, подготовка и размещение временных сооружений на площадке строительства.      </t>
    </r>
  </si>
  <si>
    <r>
      <rPr>
        <b/>
        <sz val="10"/>
        <rFont val="Times New Roman"/>
        <family val="1"/>
      </rPr>
      <t>Федеральный бюджет</t>
    </r>
    <r>
      <rPr>
        <sz val="10"/>
        <rFont val="Times New Roman"/>
        <family val="1"/>
      </rPr>
      <t xml:space="preserve">
Проектирование включает 5 этапов. Работы выполнены на 60%. В отчетном периоде Исполнителем (ОАО «ПИиНИИ ВТ «Ленаэропроект») направлена откорректированная по ранее полученным замечаниям проектная документация по 4 этапу работ на рассмотрение в ФГУП «АГА (А)» и находится на рассмотрении у специалистов.В начале апреля планируется проведение технического совета по вопросу рассмотрения и принятия работ по 4 этапу.    
</t>
    </r>
    <r>
      <rPr>
        <b/>
        <sz val="10"/>
        <color indexed="8"/>
        <rFont val="Times New Roman"/>
        <family val="1"/>
      </rPr>
      <t>Внебюджетные источники</t>
    </r>
    <r>
      <rPr>
        <sz val="10"/>
        <color indexed="8"/>
        <rFont val="Times New Roman"/>
        <family val="1"/>
      </rPr>
      <t xml:space="preserve">
Направлены запросы: от  27.03.2017 №03276 . Получен ответ ОАО "Челябинское авиапредприятие" от 13.01.2017 (отчет за 2016 год). Скореектированы данные за 2016 год, разница по выполнению работ учтена в отчете за 1 квартал 2017 года (27 018,7 тыс. рублей) .Описательная часть  выполненных работ в натуральных показателях отражена в отчете за 2016 год.  </t>
    </r>
  </si>
  <si>
    <r>
      <t xml:space="preserve">Реконструкция аэродромного комплекса аэропорта </t>
    </r>
    <r>
      <rPr>
        <sz val="10"/>
        <color indexed="8"/>
        <rFont val="Times New Roman"/>
        <family val="1"/>
      </rPr>
      <t>Улан-Удэ, Республика Бурятия
реконструкция</t>
    </r>
  </si>
  <si>
    <r>
      <rPr>
        <b/>
        <sz val="10"/>
        <rFont val="Times New Roman"/>
        <family val="1"/>
      </rPr>
      <t>Федеральный бюджет</t>
    </r>
    <r>
      <rPr>
        <sz val="10"/>
        <rFont val="Times New Roman"/>
        <family val="1"/>
      </rPr>
      <t xml:space="preserve">
В отчетном периоде отчетные документы по выполненным строительно-монтажным работам подрядчиком не представлены.
■ % технической готовности объекта  - 5,22%        </t>
    </r>
  </si>
  <si>
    <r>
      <t xml:space="preserve">Реконструкция аэропортового комплекса </t>
    </r>
    <r>
      <rPr>
        <sz val="10"/>
        <color indexed="8"/>
        <rFont val="Times New Roman"/>
        <family val="1"/>
      </rPr>
      <t>(г. Норильск, Красноярский край)
реконструкция</t>
    </r>
  </si>
  <si>
    <r>
      <rPr>
        <b/>
        <sz val="10"/>
        <rFont val="Times New Roman"/>
        <family val="1"/>
      </rPr>
      <t>Федеральный бюджет</t>
    </r>
    <r>
      <rPr>
        <sz val="10"/>
        <rFont val="Times New Roman"/>
        <family val="1"/>
      </rPr>
      <t xml:space="preserve">
▪ Патрульная автомобильная дорога. Укладка теплоизолирующего слоя из плит пенополиуретановых – 79 307 м2. Устройство насыпи – 115 852 м3. ▪ Эстакады кабельные. Устройство основания под фундаменты  - 9 378 м3.
■ % технической готовности объекта - 19,13%   
</t>
    </r>
    <r>
      <rPr>
        <b/>
        <sz val="10"/>
        <rFont val="Times New Roman"/>
        <family val="1"/>
      </rPr>
      <t>Внебюджетные источники</t>
    </r>
    <r>
      <rPr>
        <sz val="10"/>
        <rFont val="Times New Roman"/>
        <family val="1"/>
      </rPr>
      <t xml:space="preserve">
Направлены запросы: от  27.03.2017 №03276.  Получены ответы: ПАО  "ГМК Норильский Никель" от  06.04.2017 №5355. В  отчетном периоде проводились работы по техническому перевооружению защитного сооружения "Здание гражданской обороны" в а/п Норильск, по реконструкции аэропортового комплекса.                     </t>
    </r>
  </si>
  <si>
    <r>
      <t xml:space="preserve">Руконструкция объектов аэродромной инфраструктуры аэропорта </t>
    </r>
    <r>
      <rPr>
        <sz val="10"/>
        <color indexed="8"/>
        <rFont val="Times New Roman"/>
        <family val="1"/>
      </rPr>
      <t>"Алыкель", г. Норильск, Красноярский край
реконструкция</t>
    </r>
  </si>
  <si>
    <r>
      <rPr>
        <b/>
        <sz val="10"/>
        <rFont val="Times New Roman"/>
        <family val="1"/>
      </rPr>
      <t>Федеральный бюджет</t>
    </r>
    <r>
      <rPr>
        <sz val="10"/>
        <rFont val="Times New Roman"/>
        <family val="1"/>
      </rPr>
      <t xml:space="preserve">
В отчетном периоде проводились конкурсные процедуры для заключения гос.контракта на выполнение строительно-монтажных работ. Конкурс с ограниченным участием (извещение № 03733100090917000006) объявлен 10.03.2017г. Осуществляется приём заявок на участие в конкурсе, подведение итогов планируется во II квартале 2017 года.     
</t>
    </r>
  </si>
  <si>
    <r>
      <t xml:space="preserve">Реконструкция ИВПП-2 аэропорта </t>
    </r>
    <r>
      <rPr>
        <sz val="10"/>
        <color indexed="8"/>
        <rFont val="Times New Roman"/>
        <family val="1"/>
      </rPr>
      <t>Якутск (II очередь строительства), Республика Саха (Якутия)
реконструкция</t>
    </r>
  </si>
  <si>
    <r>
      <rPr>
        <b/>
        <sz val="10"/>
        <rFont val="Times New Roman"/>
        <family val="1"/>
      </rPr>
      <t>Федеральный бюджет</t>
    </r>
    <r>
      <rPr>
        <sz val="10"/>
        <rFont val="Times New Roman"/>
        <family val="1"/>
      </rPr>
      <t xml:space="preserve">
▪ Водоотвод и водоперепуски на участке искусственной взлётно-посадочной полосы ИВПП-2, пассажирский перрон, рулёжные дорожки РД-1(А), РД-2(В), РД-5(А), РД-6(В). Устройство насыпи из местного грунта, - 4103 м3.
■ % технической готовности объекта  - 80,72%    
</t>
    </r>
  </si>
  <si>
    <r>
      <t xml:space="preserve">Реконструкция ИВПП-2 аэропорта </t>
    </r>
    <r>
      <rPr>
        <sz val="10"/>
        <color indexed="8"/>
        <rFont val="Times New Roman"/>
        <family val="1"/>
      </rPr>
      <t>Якутск (III очередь строительства), Республика Саха (Якутия)
реконструкция</t>
    </r>
  </si>
  <si>
    <r>
      <rPr>
        <b/>
        <sz val="10"/>
        <rFont val="Times New Roman"/>
        <family val="1"/>
      </rPr>
      <t>Федеральный бюджет</t>
    </r>
    <r>
      <rPr>
        <sz val="10"/>
        <rFont val="Times New Roman"/>
        <family val="1"/>
      </rPr>
      <t xml:space="preserve">
В отчетном периоде строительно-монтажные работы не проводились. Выполнялась подготовка конкурсной документации для выполнения строительно-монтажных работ. 
■ % технической готовности объекта  - 2,57%                                                                                 </t>
    </r>
  </si>
  <si>
    <r>
      <t xml:space="preserve">Реконструкция аэропортового комплекса </t>
    </r>
    <r>
      <rPr>
        <sz val="10"/>
        <color indexed="8"/>
        <rFont val="Times New Roman"/>
        <family val="1"/>
      </rPr>
      <t>"Новый" (г. Хабаровск)
реконструкция</t>
    </r>
  </si>
  <si>
    <r>
      <rPr>
        <b/>
        <sz val="10"/>
        <rFont val="Times New Roman"/>
        <family val="1"/>
      </rPr>
      <t>Федеральный бюджет</t>
    </r>
    <r>
      <rPr>
        <sz val="10"/>
        <rFont val="Times New Roman"/>
        <family val="1"/>
      </rPr>
      <t xml:space="preserve">
▪ Земляные работы. Снятие растительного грунта - 5 149,10 м3. Разработка минерального грунта - 52 808,00 м3. Устройство насыпи, с уплотнением – 77м3. Окончательная планировка грунтовых сопряжений, с уплотнением - 153 487,00 м3. ▪ Водосточно-дренажная сеть. Разборка колодцев – 35шт. Разборка коллектора – 3234м. Устройство трубопроводов – 2052,5пм.
▪ Комплекс противообледенительной обработки воздушных судов (ВС) противообледенительной жидкостью ПОЖ. Устройство котлована с креплением стенок – 2485 м3. ▪ Основная аварийно-спасательная станция. Устройство монолитного железобетонного лотка производственной канализации из бетона – 74,9м. Устройство стен – 432,91м2. Укладка железобетонных перемычек – 103шт. Устройство резервуара №1 и резервуара №2 – 2шт. ▪ Очистные сооружения поверхностных стоков. Устройство монолитного железобетонного аккумулирующего резервуара из бетона – 310,04м3. Устройство монолитного железобетонного фундамента ФМ-1 – 1шт. Локальные очистные сооружения "ЛОС-45" (оборудование) – 1шт. Прокладка кабеля связи – 7440,05 м.
▪ Конкурсные процедуры. Электронный аукцион на выполнение работ по поставке, монтажу и пуско-наладке оборудования РТОП (извещение № 0373100090916000069) объявлен 16.12.2016г. Заключен государственный контракт №0373100090916000069 от 07.03.2017г.
■ % технической готовности объекта  - 22,45%    
</t>
    </r>
    <r>
      <rPr>
        <b/>
        <sz val="10"/>
        <rFont val="Times New Roman"/>
        <family val="1"/>
      </rPr>
      <t>Внебюджетные источники</t>
    </r>
    <r>
      <rPr>
        <sz val="10"/>
        <rFont val="Times New Roman"/>
        <family val="1"/>
      </rPr>
      <t xml:space="preserve">
Направлены запросы: от 27.03.2017 №03276.
Ответ не получен.                          </t>
    </r>
  </si>
  <si>
    <r>
      <rPr>
        <b/>
        <sz val="10"/>
        <rFont val="Times New Roman"/>
        <family val="1"/>
      </rPr>
      <t>Федеральный бюджет</t>
    </r>
    <r>
      <rPr>
        <sz val="10"/>
        <rFont val="Times New Roman"/>
        <family val="1"/>
      </rPr>
      <t xml:space="preserve">
В связи с  территориальной и климатической особенностью Республики Тыва в 1 квартале 2017 года  не представлялось возможным выполнять какие-либо строительно-монтажные работы.
■ % технической готовности объекта - 57,15%</t>
    </r>
  </si>
  <si>
    <r>
      <rPr>
        <b/>
        <sz val="10"/>
        <rFont val="Times New Roman"/>
        <family val="1"/>
      </rPr>
      <t>Федеральный бюджет</t>
    </r>
    <r>
      <rPr>
        <sz val="10"/>
        <rFont val="Times New Roman"/>
        <family val="1"/>
      </rPr>
      <t xml:space="preserve">
Выполнены работы: завозка щебенистого грунта с супесчаным заполнением 128 635,55 м3, закупка светосигнального оборудование 1 комплект, отсыпка землеполотна бульдозером из щебенистого грунта 59 510 м3, уплотнение землеполотна слоями 0,3 м виброкатком 61 693 м3, установка металлических оград 4 653,66 п.м., устройство секций ограждения 4 653,66 п.м., устройство козырькового ограждения 4 950,56 п.м., антикоррозийное покрытие металлических деталей ограждения 785 м2.
■ % технической готовности объекта - 40,6 %</t>
    </r>
  </si>
  <si>
    <r>
      <rPr>
        <b/>
        <sz val="10"/>
        <rFont val="Times New Roman"/>
        <family val="1"/>
      </rPr>
      <t>Федеральный бюджет</t>
    </r>
    <r>
      <rPr>
        <sz val="10"/>
        <rFont val="Times New Roman"/>
        <family val="1"/>
      </rPr>
      <t xml:space="preserve">
Проведены конкурсные процедуры на заключение государственного контракта на выполнение строительных работ. ООО «Нордтрансстрой» признан победителем. Проводится процедура согласования государственного контракта в ФАС России.</t>
    </r>
  </si>
  <si>
    <r>
      <rPr>
        <b/>
        <sz val="10"/>
        <rFont val="Times New Roman"/>
        <family val="1"/>
      </rPr>
      <t>Федеральный бюджет</t>
    </r>
    <r>
      <rPr>
        <sz val="10"/>
        <rFont val="Times New Roman"/>
        <family val="1"/>
      </rPr>
      <t xml:space="preserve">
20.02.2017 года заключен государственный контракт на выполнение строительных работ. Закуплено и доставлено на строительную площадку ограждение, материалы и оборудование для освещения и видеонаблюдения, емкости ГСМ и пожарные емкости, закуплены и находятся в пути следования агрегаты фильтрации топлива, доставлена строительная техника.</t>
    </r>
  </si>
  <si>
    <r>
      <rPr>
        <b/>
        <sz val="10"/>
        <rFont val="Times New Roman"/>
        <family val="1"/>
      </rPr>
      <t>Федеральный бюджет</t>
    </r>
    <r>
      <rPr>
        <sz val="10"/>
        <rFont val="Times New Roman"/>
        <family val="1"/>
      </rPr>
      <t xml:space="preserve">
 21.03.2017 проектно-сметная документация и результаты инженерных изысканий представлены в ФАУ "Госэкспертиза России".       27.03.2017 получены замечания ФАУ "Госэкспертиза России", срок устранения до 19.04.2017. </t>
    </r>
  </si>
  <si>
    <r>
      <rPr>
        <b/>
        <sz val="10"/>
        <rFont val="Times New Roman"/>
        <family val="1"/>
      </rPr>
      <t>Федеральный бюджет</t>
    </r>
    <r>
      <rPr>
        <sz val="10"/>
        <rFont val="Times New Roman"/>
        <family val="1"/>
      </rPr>
      <t xml:space="preserve">
Не освоение средств обусловлено не предоставлением подрядчикомФГУП «ГУ СДА при Спецстрое России» исполнительной документации по выполненным работам. По поставленному оборудованию не выполнены монтажные работы.
■ % технической готовности объекта  - 33,4 %</t>
    </r>
  </si>
  <si>
    <r>
      <rPr>
        <b/>
        <sz val="10"/>
        <rFont val="Times New Roman"/>
        <family val="1"/>
      </rPr>
      <t>Федеральный бюджет</t>
    </r>
    <r>
      <rPr>
        <sz val="10"/>
        <rFont val="Times New Roman"/>
        <family val="1"/>
      </rPr>
      <t xml:space="preserve">
Выполнены подготовительные работы: 1. Вырубка мелкого густого леса в границах землеотвода. 2. вырубка мелкого густого леса за границами землеотвода. 3. вырубка тонкомерного редкого подлеска в границах землеотвода 0,504 га 
 4. корчевка кустарника среднего в границах землеотвода 0,424 га ;  ОПРС-ПРЦ с ТП-4 и ДЭС : установка контейнера ДЭС ТП-4 мощ 64 кВТ. Склад ГСМ емкость 110 м3 : оборудование ДЭС ТП-3 (ГСМ), мощн. 400 кВТ. ТП-1 : оборудование, установка контейнера ДЭС ТП-1 (ЦРП).ТП-2: оборудование, установка контейнера ДЭС ТП-2 (ЦРП). Рабочая документация 0,8 объекта. Устройство водоотводной канавы ГВПП.
■ % технической готовности объекта  - 4,2 %</t>
    </r>
  </si>
  <si>
    <r>
      <rPr>
        <b/>
        <sz val="10"/>
        <rFont val="Times New Roman"/>
        <family val="1"/>
      </rPr>
      <t>Федеральный бюджет</t>
    </r>
    <r>
      <rPr>
        <sz val="10"/>
        <rFont val="Times New Roman"/>
        <family val="1"/>
      </rPr>
      <t xml:space="preserve">
Акты выполненых работ за январь-март на сумму  62 391 73 тыс.руб. находятся на проверке у Застройщика, оплата планируется в апреле.
■ % технической готовности объекта  - 30,5 %</t>
    </r>
  </si>
  <si>
    <r>
      <rPr>
        <b/>
        <sz val="10"/>
        <rFont val="Times New Roman"/>
        <family val="1"/>
      </rPr>
      <t>Федеральный бюджет</t>
    </r>
    <r>
      <rPr>
        <sz val="10"/>
        <rFont val="Times New Roman"/>
        <family val="1"/>
      </rPr>
      <t xml:space="preserve">
15.03.2017 подрядчиком получено отрицательное заключение государственной экспертизы, отрабатываются замечания к проектным решениям, ориентировочный срок повторного предоставления ПСД и результатов инженерных изысканий на проверку в ФАУ "Госэкспертиза России" - 20.04.2017.                  </t>
    </r>
  </si>
  <si>
    <r>
      <rPr>
        <b/>
        <sz val="10"/>
        <rFont val="Times New Roman"/>
        <family val="1"/>
      </rPr>
      <t>Федеральный бюджет</t>
    </r>
    <r>
      <rPr>
        <sz val="10"/>
        <rFont val="Times New Roman"/>
        <family val="1"/>
      </rPr>
      <t xml:space="preserve">
Освоение отсутствует в связи с не выполнением Исполнителем (ОАО «ПИИ ВТ «Дальаэропроект») обязательств по государственному контракту на ПИР.</t>
    </r>
  </si>
  <si>
    <r>
      <rPr>
        <b/>
        <sz val="10"/>
        <rFont val="Times New Roman"/>
        <family val="1"/>
      </rPr>
      <t>Федеральный бюджет</t>
    </r>
    <r>
      <rPr>
        <sz val="10"/>
        <rFont val="Times New Roman"/>
        <family val="1"/>
      </rPr>
      <t xml:space="preserve">
Работы на объекте прекращены с 04 ноября 2016 года.
В связи с нарушением ФГУП «ГУ СДА при Спецстрое России" сроков выполнения работ, срыва сроков окончания работ, а также низким процентом освоения средств Государственный контракт №387/15 от 25.08.2015 с ФГУП «ГУ СДА при Спецстрое России» расторгнут в одностороннем порядке. Ведутся работы по возврату в федеральный бюджет  выплаченного ранее аванса.
■ % технической готовности объекта -6%.</t>
    </r>
  </si>
  <si>
    <r>
      <rPr>
        <b/>
        <sz val="10"/>
        <rFont val="Times New Roman"/>
        <family val="1"/>
      </rPr>
      <t>Федеральный бюджет</t>
    </r>
    <r>
      <rPr>
        <sz val="10"/>
        <rFont val="Times New Roman"/>
        <family val="1"/>
      </rPr>
      <t xml:space="preserve">
С 14.12.2016 г. Подрядчик прекратил работы.
В связи с нарушением ФГУП «ГУ СДА при Спецстрое России" сроков выполнения работ, срыва сроков окончания работ, а также низким процентом освоения средств  Государственный контракт №142/15 от 11.08.2015 расторгнут в одностороннем порядке. Ведутся работы по возврату в федеральный бюджет  выплаченного ранее аванса.
■ % технической готовности объекта - 13 %
</t>
    </r>
  </si>
  <si>
    <r>
      <rPr>
        <b/>
        <sz val="10"/>
        <rFont val="Times New Roman"/>
        <family val="1"/>
      </rPr>
      <t>Федеральный бюджет</t>
    </r>
    <r>
      <rPr>
        <sz val="10"/>
        <rFont val="Times New Roman"/>
        <family val="1"/>
      </rPr>
      <t xml:space="preserve">
31.03.2017 года получены положительные заключения ФАУ «Главгосэкспертиза России» по ПСД: положительное заключение по проверке достоверности определения сметной стоимости объекта капитального строительства №077-17/ХГЭ-2159/04 от 31.03.2017 г. и положительное заключение по проектной документации №076-17/ХГЭ-2159/02 от 31.03.2017</t>
    </r>
  </si>
  <si>
    <r>
      <rPr>
        <b/>
        <sz val="10"/>
        <rFont val="Times New Roman"/>
        <family val="1"/>
      </rPr>
      <t>Федеральный бюджет</t>
    </r>
    <r>
      <rPr>
        <sz val="10"/>
        <rFont val="Times New Roman"/>
        <family val="1"/>
      </rPr>
      <t xml:space="preserve">
Обоснование начальной максимальной цены и конкурсная документация для проведения конкурса проходит процедуру согласования в Росавиации</t>
    </r>
  </si>
  <si>
    <r>
      <rPr>
        <b/>
        <sz val="10"/>
        <rFont val="Times New Roman"/>
        <family val="1"/>
      </rPr>
      <t>Федеральный бюджет</t>
    </r>
    <r>
      <rPr>
        <sz val="10"/>
        <rFont val="Times New Roman"/>
        <family val="1"/>
      </rPr>
      <t xml:space="preserve">
Письмом Минэкономразвития России от 21.03.2017 № 7324-ЕЕ/Д17и внесены изменения в ФАИП по восстановлению средств 2016 года. Выполненые работы за февраль-март на сумму  22566,3 тыс.руб. оплачены во втором квартале 2017 года в связи с тем, что бюджетные обязательства по государственным контрактам приняты на учет в УФК в апреле 2017 г.
■ % технической готовности объекта - 65,3%</t>
    </r>
  </si>
  <si>
    <r>
      <rPr>
        <b/>
        <sz val="10"/>
        <rFont val="Times New Roman"/>
        <family val="1"/>
      </rPr>
      <t>Федеральный бюджет</t>
    </r>
    <r>
      <rPr>
        <sz val="10"/>
        <rFont val="Times New Roman"/>
        <family val="1"/>
      </rPr>
      <t xml:space="preserve">
Письмом Минэкономразвития России от 21.03.2017 № 7324-ЕЕ/Д17и внесены изменения в ФАИП по восстановлению средств 2016 года. С 06.02.2017 по 15.02.2017 проводилась приемка тренажеров от Поставщика. Тренажеры не приняты в связи с тем, что Комиссия и эксперт ФГУП Гос НИИ ГА признали их несоответствующими условиям и требованиям Государственного контракта.. Ведется претензионная работа.</t>
    </r>
  </si>
  <si>
    <r>
      <rPr>
        <b/>
        <sz val="10"/>
        <rFont val="Times New Roman"/>
        <family val="1"/>
      </rPr>
      <t>Федеральный бюджет</t>
    </r>
    <r>
      <rPr>
        <sz val="10"/>
        <rFont val="Times New Roman"/>
        <family val="1"/>
      </rPr>
      <t xml:space="preserve">
Оказание услуг по авторскому надзору за выполненные СМР;услуги по строительному контролю за выполненные СМР;демонтажные работы компл. работ 1 ((ЭМ электромонтажные работы)демонтаж выключателей ,розеток 30 шт;демонтаж светильников,ламп 30шт),демонтажные работы   ( компл. работ 1((ВК водопровод и канализация) разборка труб 2108,3м.п.),демонтажные работы(компл. работ 1((ОВ вентиляция) разборка воздуховодов из листовой стали  148,76м2). 
■ % технической готовности объекта - 12,5%
</t>
    </r>
  </si>
  <si>
    <r>
      <rPr>
        <b/>
        <sz val="10"/>
        <rFont val="Times New Roman"/>
        <family val="1"/>
      </rPr>
      <t>Внебюджетные источники</t>
    </r>
    <r>
      <rPr>
        <sz val="10"/>
        <rFont val="Times New Roman"/>
        <family val="1"/>
      </rPr>
      <t xml:space="preserve">
Направлены запросы: от 27.03.2017 №03276. АО "Нарьян-Марский ОАО" 23.01. 2017 №215 ( представлены данные за . 2016 год)  За 1 кв. 2017 года ответ не получен.   </t>
    </r>
  </si>
  <si>
    <r>
      <rPr>
        <b/>
        <sz val="10"/>
        <rFont val="Times New Roman"/>
        <family val="1"/>
      </rPr>
      <t>Внебюджетные источники</t>
    </r>
    <r>
      <rPr>
        <sz val="10"/>
        <rFont val="Times New Roman"/>
        <family val="1"/>
      </rPr>
      <t xml:space="preserve">
Направлены запросы: от 27.03.2017 №03276. Получен ответ ОАО "Аэропорт Чита" от 06.04.2017 (эл.почта без сопров.письма). Работы по реконструкции не производились. Приобретен мобильный аэродромный источник питания.   </t>
    </r>
  </si>
  <si>
    <r>
      <rPr>
        <b/>
        <sz val="10"/>
        <rFont val="Times New Roman"/>
        <family val="1"/>
      </rPr>
      <t>Бюджет субъектов РФ</t>
    </r>
    <r>
      <rPr>
        <sz val="10"/>
        <rFont val="Times New Roman"/>
        <family val="1"/>
      </rPr>
      <t xml:space="preserve">
Направлены запросы: от 27.03.2017 №03276. Получены ответы: АО "Южно-Сахалинск"  от 05.04.2017 №3/80. Проводится работа по выделению этапов для проведения СМР на перроне в условиях действующего аэропорта. Завершены работы и введен в эксплуатацию объект "Модернизация м/н аэропорта Южно-Сахалинск. ССО аэродрома", реализуемый  Минтрансом Сахалинской области. 
</t>
    </r>
    <r>
      <rPr>
        <b/>
        <sz val="10"/>
        <rFont val="Times New Roman"/>
        <family val="1"/>
      </rPr>
      <t>Внебюджетные источники</t>
    </r>
    <r>
      <rPr>
        <sz val="10"/>
        <rFont val="Times New Roman"/>
        <family val="1"/>
      </rPr>
      <t xml:space="preserve">
Направлены запросы: от 27.03.2017 №03276. Получены ответы: ОАО "Аэропорт Южно-Сахалинск" от  05.04.2017 №3/80. 30.12.2016 года введен в эксплуатацию объект "ИВПП с ПКО по ПК21+50", в 1 квартале введен в эксплуатацию технологический проезд и ограждение с МК 12.      </t>
    </r>
  </si>
  <si>
    <r>
      <t xml:space="preserve">
</t>
    </r>
    <r>
      <rPr>
        <b/>
        <sz val="10"/>
        <rFont val="Times New Roman"/>
        <family val="1"/>
      </rPr>
      <t>Внебюджетные источники</t>
    </r>
    <r>
      <rPr>
        <sz val="10"/>
        <rFont val="Times New Roman"/>
        <family val="1"/>
      </rPr>
      <t xml:space="preserve">
Направлены запросы: от 27.03.2017 №03276. Получен ответ  ОАО "Омский аэропорт" от  06.04.2017 №05-398. В отчетном периоде проводись работы по реконструкции инженерных коммуникаций, проектирование и монтаж охранно-пожарной сигнализации, работы по организации периметровой системы охраны ПСО на периметровом ограждении аэропорта, проектирование инженерных сетей и архитектурно-строительные решения подвала ЦБП.        </t>
    </r>
  </si>
  <si>
    <r>
      <rPr>
        <b/>
        <sz val="10"/>
        <rFont val="Times New Roman"/>
        <family val="1"/>
      </rPr>
      <t>Внебюджетные источники</t>
    </r>
    <r>
      <rPr>
        <sz val="10"/>
        <rFont val="Times New Roman"/>
        <family val="1"/>
      </rPr>
      <t xml:space="preserve">
Направлены запросы: от 27.03.2017 №03276. Получены ответы: ПАО "Аэропорт Братск" от  06.04.2017 №399/25. Финансирование и выполнение работ по реконструкции объектов капитального строительства аэропортовой инфраструктуры в отчетном периоде не производилось  и запланированы на 2020 год. Произведены лизинговые платежи по спецтехнике и оборудованию (перонный автобус,рентгеновская установка для досмотра грузов и ручной клади, спецмашина для противообледенительной обработки ВС, аэродромная уборочная машина).                                                                                                                                                  </t>
    </r>
  </si>
  <si>
    <r>
      <rPr>
        <b/>
        <sz val="10"/>
        <rFont val="Times New Roman"/>
        <family val="1"/>
      </rPr>
      <t>Внебюджетные источники</t>
    </r>
    <r>
      <rPr>
        <sz val="10"/>
        <rFont val="Times New Roman"/>
        <family val="1"/>
      </rPr>
      <t xml:space="preserve">
Направлены запросы: от 27.03.2017 №03276. Получены ответы: ОАО "Аэропорт Махачкала" от  06.04.2017 №487.  В рамках реализации проекта «Аэровокзальный комплекс международного аэропорта «Махачкала» за 1 квартал 2017 г. выполнялись следующие работы:  забивка свай на строительстве международного терминала (Терминал Б-МВЛ). Устройство наружных сетей водопровода, в том числе монтаж пожарного резервуара и строительство насосной станции пожаротушения  при реконструкция привокзальной площади.        </t>
    </r>
  </si>
  <si>
    <r>
      <rPr>
        <b/>
        <sz val="10"/>
        <rFont val="Times New Roman"/>
        <family val="1"/>
      </rPr>
      <t>Внебюджетные источники</t>
    </r>
    <r>
      <rPr>
        <sz val="10"/>
        <rFont val="Times New Roman"/>
        <family val="1"/>
      </rPr>
      <t xml:space="preserve">
Направлены запросы: от 27.03.2017 №03276. Получены ответы: ОАО "Авиапредприятие Алтай"   от 04.04.2017 №01-287. В отчетном периоде осуществлены лизинговые платежи по приобретенной спецтехнике.  </t>
    </r>
  </si>
  <si>
    <r>
      <rPr>
        <b/>
        <sz val="10"/>
        <rFont val="Times New Roman"/>
        <family val="1"/>
      </rPr>
      <t>Бюджет субъектов РФ</t>
    </r>
    <r>
      <rPr>
        <sz val="10"/>
        <rFont val="Times New Roman"/>
        <family val="1"/>
      </rPr>
      <t xml:space="preserve">
Направлены запросы:  от 27.03.2017 №03276. Получены ответы : Управление дорог и транспорта  Липецкой области от  06.04.2017 №02-15-416И24-1108.  До сентября 2017 года планируется завершить  проводимые в настоящее время дополнительные мероприятия по реконструкции аэровокзального комплекса для улучшения качества обслуживания авиапассажиров. В 2016 году начаты работы по модернизации взлетно-посадочной полосы с увеличением ее длины на 150 м с посадочным курсом 150 ˚.  В соответствии с проектно-сметной документацией в ходе модернизации длина взлетно-посадочной полосы должна быть доведена до 2800 м. В июле 2017г. планируется начать работы  по удлинению взлетно-посадочной полосы с посадочным курсом 150˚ на 457 м за счет средств областного бюджета. Согласно уточненного сводного сметного расчета на эти цели потребуется 755539,65 тыс.рублей. Вопрос о выделении из областного бюджета средств на проведение данных мероприятий будет решаться 20 апреля 2017 года на сессии Липецкого областного Совета депутатов при уточнении областного бюджета на 2017 год.       </t>
    </r>
  </si>
  <si>
    <r>
      <rPr>
        <b/>
        <sz val="10"/>
        <rFont val="Times New Roman"/>
        <family val="1"/>
      </rPr>
      <t>Федеральный бюджет</t>
    </r>
    <r>
      <rPr>
        <sz val="10"/>
        <rFont val="Times New Roman"/>
        <family val="1"/>
      </rPr>
      <t xml:space="preserve">
На аварийно-спасательной станции выполнено устройство металлоконструкций – 77,84т.
■ % технической готовности объекта - 68,45%
       </t>
    </r>
  </si>
  <si>
    <r>
      <rPr>
        <b/>
        <sz val="10"/>
        <rFont val="Times New Roman"/>
        <family val="1"/>
      </rPr>
      <t>Федеральный бюджет</t>
    </r>
    <r>
      <rPr>
        <sz val="10"/>
        <rFont val="Times New Roman"/>
        <family val="1"/>
      </rPr>
      <t xml:space="preserve">
На светосигнальном оборудовании выполнено устройство изолирующих трансформаторов с колодцами – 96 шт.
■ % технической готовности объекта  - 66,33%
</t>
    </r>
  </si>
  <si>
    <r>
      <rPr>
        <b/>
        <sz val="10"/>
        <color indexed="8"/>
        <rFont val="Times New Roman"/>
        <family val="1"/>
      </rPr>
      <t>Федеральный бюджет</t>
    </r>
    <r>
      <rPr>
        <sz val="10"/>
        <color indexed="8"/>
        <rFont val="Times New Roman"/>
        <family val="1"/>
      </rPr>
      <t xml:space="preserve">
Учтены работы выполненные в 2016 году. В 2016 году на данную сумму не представлена КС - 3. Описательная часть выполенных работ в натуральных показателях отражена в отчете за 2016 год. 
■ % технической готовности объекта  - 93,81%</t>
    </r>
  </si>
  <si>
    <r>
      <rPr>
        <b/>
        <sz val="10"/>
        <rFont val="Times New Roman"/>
        <family val="1"/>
      </rPr>
      <t>Внебюджетные источники</t>
    </r>
    <r>
      <rPr>
        <sz val="10"/>
        <rFont val="Times New Roman"/>
        <family val="1"/>
      </rPr>
      <t xml:space="preserve">
В ходе исполнения договора на разработку рабочей документации, выполнение строительно-монтажных работ по возведению здания Екатеринбургского укрупненного центра и его оснащению автоматизированной системой организации воздушного движения, разработана рабочая документация, произведена оплата за выполненный объем работ. В настоящее время выполняется устройство свайного поля и фундаментов под монтаж металлических конструкций основного каркаса здания.
■ % технической готовности объекта  -21 %</t>
    </r>
  </si>
  <si>
    <r>
      <t xml:space="preserve">Внебюджетные источники
</t>
    </r>
    <r>
      <rPr>
        <sz val="10"/>
        <rFont val="Times New Roman"/>
        <family val="1"/>
      </rPr>
      <t xml:space="preserve">Подготовлен проект уточненной редакции технического задания с учетом замечаний Росавиации.
В настоящее время указанный проект ТЗ находится на согласовании в ФГУП «Госкорпорация по ОрВД». 
Финансирование мероприятия в I квартале 2017 года не осуществлялось.
</t>
    </r>
  </si>
  <si>
    <r>
      <rPr>
        <b/>
        <sz val="10"/>
        <rFont val="Times New Roman"/>
        <family val="1"/>
      </rPr>
      <t>Внебюджетные источники</t>
    </r>
    <r>
      <rPr>
        <sz val="10"/>
        <rFont val="Times New Roman"/>
        <family val="1"/>
      </rPr>
      <t xml:space="preserve">
В соответствии с поручением заместителя председателя правительства РФ А.В. Дворковича и на основании договора АО «НИЦ «Строительство» выполнен технологический и ценовой аудит изменений, вносимых в проектную документацию для строительства Технологического здания. Получено сводное положительное заключение № 2044/16/02–2017, с подтверждением необходимости внесения изменений в задание на проектирование с увеличением стоимости инвестиционного проекта с 1,212 млн. рублей до 1,908 млн рублей.  Заключение с проектом Задания на корректировку проектной и рабочей документации проходит процедуру согласования.
■ % технической готовности объекта  - 8%</t>
    </r>
  </si>
  <si>
    <r>
      <rPr>
        <b/>
        <sz val="10"/>
        <rFont val="Times New Roman"/>
        <family val="1"/>
      </rPr>
      <t>Внебюджетные источники</t>
    </r>
    <r>
      <rPr>
        <sz val="10"/>
        <rFont val="Times New Roman"/>
        <family val="1"/>
      </rPr>
      <t xml:space="preserve">
В ходе реализации договора подряда Генеральным подрядчиком выполнено устройство временного ограждения строительной площадки с организацией пункта охраны, организованны места складирования строительных материалов, выполнены подготовительные работы по зачистке стыков плит перекрытия и трещин несущих конструкций здания для их последующей заделки, выполняются работы по устройству водяной камеры, расположенной на территории укрупненного центра, а также внутренние работы по усилению несущих конструкций и дополнительные работы по обследованию здания, в виду вскрытых дефектов в ходе выполнения строительно-монтажных работ. 
В части оснащения АС ОрВД Новосибирского УЦ завершается изготовление оборудования.  АО «Концерн ВКО «Алмаз-Антей» проинформировал о готовности к проведению заводских испытаний (ПСИ-П) в период 11-14 апреля 2017. 
■ % технической готовности объекта  - 7 %
</t>
    </r>
  </si>
  <si>
    <r>
      <rPr>
        <b/>
        <sz val="10"/>
        <rFont val="Times New Roman"/>
        <family val="1"/>
      </rPr>
      <t xml:space="preserve">Бюджет субъекта
</t>
    </r>
    <r>
      <rPr>
        <sz val="10"/>
        <rFont val="Times New Roman"/>
        <family val="1"/>
      </rPr>
      <t>Финансирование мероприятия в I квартале 2017 года не осуществлялось.
В связи с отказом Республики Саха (Якутия)  от работ по завершению строительства здания Якутского укрупненного цента УВД ЕС ОрВД в г. Якутске в 2017-2018 годах в настоящее время решается вопрос о проведении указанных работ за счет средств ФГУП «Госкорпорация по ОрВД».
Однако, это возможно только после передачи здания Якутского укрупненного цента УВД ЕС ОрВД в собственность Российской Федерации с закреплением на праве хозяйственного ведения за ФГУП «Госкорпорация по ОрВД».
В случае принятия положительного решения средства бюджета субъекта Российской Федерации будут замещены внебюджетными источниками.</t>
    </r>
    <r>
      <rPr>
        <b/>
        <sz val="10"/>
        <rFont val="Times New Roman"/>
        <family val="1"/>
      </rPr>
      <t xml:space="preserve">
Внебюджетные источники</t>
    </r>
    <r>
      <rPr>
        <sz val="10"/>
        <rFont val="Times New Roman"/>
        <family val="1"/>
      </rPr>
      <t xml:space="preserve">
В настоящее время поставщиком оборудования готовятся материалы для оценки достоверности сметной стоимости объекта «Строительство здания Якутского укрупненного центра УВД ЕС ОрВД в г. Якутск, Республика Саха (Якутия)». 
■ % технической готовности объекта  - 4 %</t>
    </r>
  </si>
  <si>
    <r>
      <rPr>
        <b/>
        <sz val="10"/>
        <rFont val="Times New Roman"/>
        <family val="1"/>
      </rPr>
      <t>Внебюджетные источники</t>
    </r>
    <r>
      <rPr>
        <sz val="10"/>
        <rFont val="Times New Roman"/>
        <family val="1"/>
      </rPr>
      <t xml:space="preserve">
В настоящее время на объекте выполнены работы по возведению каркаса здания Тюменского укрупненного цента и здания контрольно-пропускного пункта. Генеральный подрядчик приступил к выполнению работ по остеклению здания и устройству системы навесного фасада, внутренней отделки помещений, прокладке внутренних и наружных инженерных сетей.
Поставка оборудования АС ОрВД на объект планируется в 3 квартале 2017 с последующим проведением монтажных и пуско-наладочных работ, а также всех видов испытаний АС ОрВД и вводом в эксплуатацию Тюменского укрупнённого центра в 2018 году.
■ % технической готовности объекта  -31 %</t>
    </r>
  </si>
  <si>
    <r>
      <rPr>
        <b/>
        <sz val="10"/>
        <rFont val="Times New Roman"/>
        <family val="1"/>
      </rPr>
      <t>Внебюджетные источники</t>
    </r>
    <r>
      <rPr>
        <sz val="10"/>
        <rFont val="Times New Roman"/>
        <family val="1"/>
      </rPr>
      <t xml:space="preserve">
За 3 месяца 2017 года по данному мероприятию выполнены следующие работы:
- получены положительные заключения госэкспертизы по проектной документации по следующим объектам: Усть-Большерецк, Чебоксары – в части проектных решений DME, Элиста - в части проектирования РМС;
- продолжается выполнение работ по оснащению комплексом технических средств автоматизации управления воздушного движения (КТС АУВД) нового (контрольно - диспетчерский пункт) КДП Анапа, в настоящее время ведется монтаж оборудования;
- договор от 28.03.2016 №1082/16 на оснащение аэропорта «Пулково» и Санкт-Петербургской воздушной зоны оборудованием многопозиционной системы наблюдения в процессе реализации. Выполнен этап №1 «Разработка проекта размещения оборудования», ведутся работы по этапу №2 «Поставка Оборудования»;
- получены положительные заключения по проектной документации и результатам инженерных изысканий по объектам оснащения трассовым радиолокационным комплексом ТРЛК «Сопка-2» аэропортов Тюмень от (28.02.2017) и Новокузнецк (от 22.03.2017);
- получено положительное заключение госэкспертизы по проектной документации по объекту Якутск;
- поставлено оборудование модернизированных аэродромных обзорных радиолокаторов АОРЛ-85 в аэропорты г. Волгограда, г. Калининграда и г. Нижнего Новгорода. В стадии выполнения находятся монтажные и пуско-наладочные работы в аэропорту г. Калининграда. Проводятся приемо-сдаточные испытания (ПСИ) в аэропорту г. Волгограда;
- заключены договора на поставку, строительно-монтажные и пуско-наладочные работы АОРЛ-1АС в аэропортах Белоярский, Когалым, Тарко-Сале;
- получено положительное заключение по проектной документации, в части оснащения аэродромным радиолокационным комплексом АРЛК аэропорта г. Нижневартовска;
- заключены два договора на поставку моноимпульсного вторичного радиолокатора МВРЛ «Аврора-2» на трассовые радиолокационные посты РЛП «Таловая» и «Дзержинск» филиала «Московского центра автоматизированного управления воздушным движением» («МЦ АУВД»);     
- получены положительные заключения госэкспертизы по проектной документации по объектам Пермь, Кемерово и Ноябрьск;
- договор от 24.11.2016 №462/16 на оснащение средствами автоматического зависимого наблюдения (вещательного типа) (АЗН-В)10-ю станциями с режимом 1090ES в процессе реализации. Выполнен этап №1 «Разработка проекта установки оборудования» и этап №2 «Поставка Оборудования», ведутся работы по этапу №3. «Монтаж, пуско-наладка, сопряжение с КСА УВД, участие в ПСИ, инструктаж персонала»;
- договор от 24.11.2016 №863/16 на оснащение средствами автоматического зависимого наблюдения (вещательного типа) (АЗН-В) 9-ю станциями с режимом 1090ES находится в процессе реализации. Выполнен этап №1 «Разработка проекта установки оборудования», ведутся работы по этапу №2 «Поставка Оборудования».
</t>
    </r>
  </si>
  <si>
    <r>
      <rPr>
        <b/>
        <sz val="10"/>
        <rFont val="Times New Roman"/>
        <family val="1"/>
      </rPr>
      <t>Внебюджетные источники</t>
    </r>
    <r>
      <rPr>
        <sz val="10"/>
        <rFont val="Times New Roman"/>
        <family val="1"/>
      </rPr>
      <t xml:space="preserve">
- в соответствии с договором № 1021/16 от 22.12.2016 выполняются работы по корректировке техпроектов верхнего уровня цифровой сети, интегрированной авиационной фиксированной связи (ЦСИАФС) следующих узлов: ЦУС Москва (ГЦ), Санкт-Петербург (2 узла.), Самара, Магадан, Сыктывкар, Тюмень, Хабаровск, Иркутск (2 узла), Ростов-на-ДонуТехнического проекта верхнего уровня ЦСИАФС.
</t>
    </r>
  </si>
  <si>
    <r>
      <rPr>
        <b/>
        <sz val="10"/>
        <rFont val="Times New Roman"/>
        <family val="1"/>
      </rPr>
      <t>Внебюджетные источники</t>
    </r>
    <r>
      <rPr>
        <sz val="10"/>
        <rFont val="Times New Roman"/>
        <family val="1"/>
      </rPr>
      <t xml:space="preserve">
Проекты договоров на поставку оборудования КСА ПИВП ЗЦ/УЦ для Тюменского укрупненного центра ЕС ОрВД (№ 1865/16) и Екатеринбургского укрупненного центра ЕС ОрВД (№ 1866/16) находятся в стадии согласования.
Согласовано Минтрансом Техническое задание на поставку оборудования КСА ПИВП ЗЦ/УЦ для создаваемого Якутского укрупненного центра ЕС ОрВД.
В части выполнения работ по оснащению КТС АУВД аэропорта Красноярск спецификация оборудования согласована ФГУП "Госкорпорация по ОрВД". Проект договора, направлен в АО «Концерн ВКО «Алмаз-Антей»  06.04.2017 
В части выполнения работ по оснащению КТС АУВД аэропортов Чебоксары и Ленск технические условия на размещение оборудования и спецификации согласованы.  Ведется работа по подготовке оферты (подготовка календарного плана выполнения работ и ведомостей поставок оборудования) в АО «Концерн ВКО «Алмаз-Антей».</t>
    </r>
  </si>
  <si>
    <t xml:space="preserve">26 декабря 2016 г. состоялось совещание у Заместителя Председателя Правительства Российской Федерации А.В. Дворковича о реализации  инвестиционного проекта «Развитие транспортного узла «Восточный-Находка» (Приморский край)», на котором принято решение о дальнейшей реализации проекта в полном объеме, с привлечением внебюджетного финансирования по концессионной схеме с целью завершения реализации проекта в 2020 году, а также о продлении сроков корректировки проектной документации и получения в 2017 году положительного заключения       ФАУ «Главгосэкспертиза России».
В I квартале 2017 г. на объектах строительства Подрядчиком строительно-монтажные работы производились крайне низкими темпами, что зафиксировано стройконтролем предписаниями и актами комплексной проверки ведения работ на объектах с фото- и видеофиксацией строительных площадок.
С 03 апреля по настоящее время Дальневосточное управление Ростехнадзора проводит выездную проверку ООО «Стройновация» в отношении объекта капитального строительства «Развитие транспортного узла «Восточный - Находка (Приморский край)». Этап I – Объекты железнодорожного транспорта».
На текущий момент закончена корректировка проектной документации. Откорректированная проектная документация находится на рассмотрении в ФАУ «Главгосэкспертиза России».
Срок прохождения государственной экспертизы откорректированной проектной документации «Развитие транспортного узла «Восточный – Находка» (Приморский край)» Этап  I – Объекты ж/д транспорта»  продлен на 30 дней. Заключение ФАУ «Главгосэкспертиза России» ожидается в мае.
Дебиторская задолженность в объеме 2 926 812,6 тыс. рублей образовалась в связи с осуществлением авансовых платежей в рамках заключенных государственных контрактов. Фактическое погашение дебиторской задолженности происходит путем пропорционального зачета аванса, в момент принятия актов выполненных работ от контрагентов. Усилено координирование работы в части снижения задолженности. Осуществляется мониторинг дебиторской задолженности для своевременного выявления негативных тенденций.
</t>
  </si>
  <si>
    <t xml:space="preserve">26 декабря 2016 г. состоялось совещание у Заместителя Председателя Правительства Российской Федерации А.В. Дворковича о реализации  инвестиционного проекта «Развитие транспортного узла «Восточный-Находка» (Приморский край)», на котором принято решение о дальнейшей реализации проекта в полном объеме, с привлечением внебюджетного финансирования по концессионной схеме с целью завершения реализации проекта в 2020 году, а также о продлении сроков корректировки проектной документации и получения в 2017 году положительного заключения       ФАУ «Главгосэкспертиза России».
В I квартале 2017 г. на объектах строительства Подрядчиком строительно-монтажные работы производились крайне низкими темпами, что зафиксировано стройконтролем предписаниями и актами комплексной проверки ведения работ на объектах с фото- и видеофиксацией строительных площадок.
С 03 апреля по настоящее время Дальневосточное управление Ростехнадзора проводит выездную проверку ООО «Стройновация» в отношении объекта капитального строительства «Развитие транспортного узла «Восточный - Находка (Приморский край) Этап II. Объекты морского транспорта».
</t>
  </si>
  <si>
    <t xml:space="preserve">За период с 01 января 2017 года по 31 марта 2017 года на объекте строительства продолжено устройство выемки земляного полотна буровзрывным способом в количестве  141 407 куб. м, а также разработка карьера буровзрывным способом для отсыпки земляного полотна в объеме 419 664 куб. м, разработка и отсыпка скальным дренирующим грунтом с послойным уплотнением насыпи земляного полотна в количестве 578 058 куб. м, в том числе: 82 108 куб. м на перегоне ст. Выходной- б.п.9, 112 956 куб. м на перегоне б/п 9 км – Мурмаши-2,   104 273 куб. м перегон станция Мурмаши-2 – станция Промежуточная, 222 476 куб. м перегон ст. Промежуточная –ст. Лавна 39 280 куб. м по ст. Промежуточная, 16 965 куб. м ст. Лавна.
Развернуты участки работ на всем протяжении основных объектов строительства, на западном и восточном берегу реки Тулома.
На ПК 71-ПК76, ПК445-ПК504, ПК 521-ПК614, ПК 614-ПК631, ПК 631-ПК742 ПК (ст. Лавна) ведутся работы по сооружению земляного полотна под железную дорогу, выторфовка и обратная засыпка скальной породой, снятие песчано-растительного слоя, работы в обыкновенных грунтах. 
Ведутся работы по строительству мостового перехода через Кольский залив на западной стороне Кольского залива: сооружение опор № 1-8. Производятся работы по отсыпке строительной площадки в русло р. Тулома, необходимой для строительства русловой части моста отсыпано 77 829 куб. м.
Закончены работы по строительству опор № 1, № 2 и № 3 автодорожного путепровода на ПК 778, производится подготовка к монтажу балок пролетного строения.
Ведутся работы по переустройству инженерных сетей, попадающих в зону строительства железной дороги.
По автодорожному путепроводу ПК 2324 ведутся работы по строительству опор и подпорных стенок, производится монтаж балок пролетного строения.
Ведется строительство водоотвода тоннеля и фундаментов подпорных стен путепровода тоннельного типа на ПК 1359.
Закончены работы по устройству опор мостового перехода через р. Налимовка на ПК 648, ведутся подготовительные работы для монтажа балок пролетного строения.
Ведутся работы по строительству водопропускных труб по перегонам станция Выходной - б/п 9км,  б/п 9 км - станция Мурмаши-2, станция Мурмаши-2 - станция Промежуточная., ст. Промежуточная.
Государственным заказчиком совместно с инженерами строительного контроля продолжается осуществление инструментального контроля изготовленных арматурных каркасов, скважин БНС опор, контроль пробуренных скважин под буровзрывные работы, контроль за железобетонными конструкциями водопропускных труб и опор мостов.
   При этом на объекте для выполнения указанных видов работ задействовано 357 единицы техники: самосвалы, бульдозеры, экскаваторы, краны, буровые установки, фронтальные погрузчики. Для выполнения работ по объекту привлечены 892 человек.
В августе 2016 года прошло выездное совещание по реализации проекта «Комплексное развитие Мурманского транспортного узла» под председательством Председателя Государственной Думы РФ С.Е. Нарышкина при участии заместителя Министра транспорта РФ А.С. Цыденова и Губернатора Мурманской области М.В. Ковтун, где было указано на экспортный потенциал морского порта Мурманск, обеспечение независимого выхода в Мировой океан, создание опорных баз развития арктических шельфовых месторождений, развитие транзитного потенциала Северного морского пути, а также значимости проекта для социально-экономического развития Мурманской области. Рекомендовано Минтрансу России совместно с ОАО РЖД и Правительством Мурманской области обеспечить реализацию проекта по комплексному развитию Мурманского транспортного узла в полном объеме и проработать вопрос создания терминальных объектов портовой инфраструктуры на условиях государственно-частного партнерства в формате частной концессионной инициативы.
7 сентября 2016 года получено положительное сводное заключение о проведении публичного     технологического     и     ценового     аудита     инвестиционного     проекта №50-ТА-1-10-0872-16.
21 ноября 2016 года подписаны договора с ФАУ »Главгосэкспертиза России» в целях проведения государственной экспертизы и проверки достоверности определения сметной стоимости объектов капитального строительства откорректированного проекта.
22 февраля 2017 года получено положительное заключение государственной экспертизы ФАУ «Главгосэкспертиза России», проверки проектной документации, результатов  инженерных изысканий и сметной стоимости объекта.
Объем дебиторской задолженности по объекту составил 2 878 998,6 тыс. рублей. Дебиторская задолженность образовалась в связи с осуществлением авансовых платежей в рамках заключенных государственных контрактов. Фактическое погашение дебиторской задолженности происходит путем пропорционального зачета аванса, в момент принятия актов выполненных работ от контрагентов. Усилено координирование работы в части снижения задолженности. Осуществляется мониторинг дебиторской задолженности для своевременного выявления негативных тенденций.
Просроченная дебиторская задолженность из общего объема дебиторской задолженности на 01.04.2017 составляет 8 128,7 тыс. рублей. Вступившим в законную силу определением Арбитражного суда Омской области от 01 декабря 2015 г. требование ФКУ «Ространсмодернизация» в размере 8 128 716,20 рублей задолженности аванса по государственному контракту от 18.05.2011 № РТМ-41/11 признано обоснованным и подлежащим удовлетворению за счет имущества должника - ООО «НПО «Мостовик», оставшегося после удовлетворения требований кредиторов, включенных в реестр требований кредиторов должника.
</t>
  </si>
  <si>
    <t xml:space="preserve">Завершается устройство подпорной стенки на б/п Кирилловский ПК 8035 – 8036+48, а также сооружения основной части земляного полотна «Парка Б». Начинаются работы по сооружению второго главного пути на перегоне блок-пост Кирилловский – парк «Нижний». Также проводятся опытно-фильтрационных откачек с отбором проб воды поисковой скважины №191-1, по результатам которых начнется строительство водозаборных сооружений.
06 апреля 2017 года в г. Новороссийске состоялось совместное совещание представителей ФКУ «Ространсмодернизация», генеральной подрядной организации ООО «Стройновация», Северо-Кавказской железной дороги – филиала ОАО «РЖД», ПАО «Новороссийский морской торговый порт» о перспективах реализации объекта «Комплексное развитие Новороссийского транспортного узла (Краснодарский край). Строительство железнодорожных парков и развитие железнодорожной станции Новороссийск Северо-Кавказской железной дороги». В  ходе совещания отмечена особая важность реализации объекта в полном объеме в целях повышения конкурентоспособности транспортной системы Российской Федерации и обеспечения планового прироста грузооборота ПАО «Новороссийский морской торговый порт» до 60 млн. тонн грузов в год. В ходе совещания приняты решения о первоочередных мероприятиях строительства железнодорожной инфраструктуры, реализация которых до конца 2017 года уже позволит увеличить грузооборот на 10 млн. тонн грузов.
Дебиторская задолженность по объекту составила 2 962 239,7 тыс. рублей. Дебиторская задолженность образовалась в связи с осуществлением авансовых платежей в рамках заключенных государственных контрактов. Фактическое погашение дебиторской задолженности происходит путем пропорционального зачета аванса, в момент принятия актов выполненных работ от контрагентов. Усилено координирование работы в части снижения задолженности. Осуществляется мониторинг дебиторской задолженности для своевременного выявления негативных тенденций.
Просроченная дебиторская задолженность из общего объема дебиторской задолженности на 01.04.2017 составляет 282 477,2 тыс. рублей. Указанная просроченная дебиторская задолженность образовалась по государственному контракту от 22.09.2012 № РТМ-78/12, расторгнутому в связи с банкротством подрядчика (ООО «НПО «Мостовик»). По результатам проведения строительно-технической экспертизы выполненных работ и понесенных затрат в рамках государственного контракта от 22.09.2012 № РТМ-78/12, объем выполненных работ подрядчиком в размере 282 477,2 тыс. рублей, не принятых                                          ФКУ «Ространсмодернизация», признан фактически выполненным решением Арбитражного суда города Москвы от 12.05.2016. Указанный объем будет признан Учреждением и принят к бухгалтерскому учету после оформления соответствующих документов. Ведется работа по их подготовке.
</t>
  </si>
  <si>
    <t xml:space="preserve">Реализация проекта создания транспортного перехода через Керченский пролив и подходов к нему осуществляется во исполнение поручений Президента Российской Федерации В.В. Путина от 10.04.2014 № Пр-866, от 14.08.2014
№ Пр-1969 и от 12.11.2014 № Пр-2656, в соответствии с которыми завершение строительства объекта необходимо обеспечить в срок не позднее декабря 2018 года.
В целях безусловного исполнения указанных поручений Президента Российской Федерации Правительством Российской Федерации было принято оптимальное решение осуществлять строительство железнодорожного подхода к транспортному переходу через Керченский пролив со стороны Таманского полуострова в рамках инвестиционного проекта «Создание сухогрузного района морского порта Тамань» федеральной целевой программы «Развитие транспортной системы России (2010 - 2020 годы)», утвержденной постановлением Правительства Российской Федерации от 5 декабря 2001 г. № 848, получившего положительные заключения ФАУ «Главгосэкспертиза России» от 12 мая 2014 г. № 610-14/ГГЭ-6503/04 и от 4 сентября 2014 г. № 1072-14/ГГЭ-6503/10.
В этой связи Постановлением Правительства Российской Федерации
от 2 июня 2015 г. № 532 соответствующие изменения были внесены в паспорт федеральной целевой программы по проекту «Создание сухогрузного района морского порта Тамань» без изменения объемов финансирования проекта. Распоряжением Правительства Российской Федерации от 06.11.2014 № 2215-р ОАО »РЖД» было определено единственным исполнителем осуществляемой ФКУ »Ространсмодернизация» закупки работ по строительству подходов к транспортному переходу через Керченский пролив в части разработки рабочей документации и строительства объектов железнодорожной инфраструктуры в рамках указанного проекта.
Между ФКУ «Ространсмодернизация» и ДКРС ОАО «РЖД» заключены государственные контракты:
№ РТМ-121/14 от 15.12.2014 на выполнение работ на железнодорожном участке от 0 км до 26 км (участок, не требующий корректировки проектной документации);
№ РТМ-72/15 от 11.08.2015 на выполнение работ на ст. Вышестиблиевская, железнодорожном участке 26 км - грузовой двор, технологической дороге от      ст. Вышестиблиевская до пересечения с автомобильной дорогой Тамань-Волна, на грузовом дворе;
№ РТМ-243/16 от 19.12.2016 на выполнение работ на участкеа железнодорожного подхода, на котором размещается будущая станция Тамань – Пассажирская.
По состоянию на 01.04.2017 по государственному контракту № РТМ-121/14:
отсыпано земляного полотна в объеме 2,2 млн. куб. м из общего объема по участку 2,3 млн. куб. м;
на участке построены все водопропускные трубы в количестве 42 шт.;
построены и сданы под укладку путей металлический мост на ПК169+50, два железнодорожных путепровода на ПК203+47 и на ПК 237+76;
готовность автодорожного путепровода на ПК 43+08 – 25%;
начато строительство металлического моста на ПК 277+22,5;
уложено 62,7 км главных путей из 85 км по проекту (74%);
выполнена балластировка пути в объеме 106 тыс. куб. м из 220 тыс. куб. м (48%);
развернуты работы по строительству контактной сети, установлено 476 шт. из 1 840 шт. (26%) фундаментов и анкеров, 329 из 1 375 опор (23%).
По государственному контракту № РТМ-72/15 на станции Вышестеблиевская полностью завершены работы по отсыпке земляного полотна (100%), уложено 7,7 км приемоотправочных путей из 13 км по проекту (59%), смонтировано 29 комплектов стрелочных переводов из 56 по проекту (52%), выполнена балластировка пути в объеме 18,46 тыс. куб. м из 50,41 тыс. куб. м (37%).
По государственному контракту № РТМ-243/16 работы начаты в феврале 2017 г., ведутся работы по устройству земляного полотна: выполнено 77,4 тыс. куб. м срезки растительного слоя, 31,95 тыс. куб. м - разработка выемки.
Строительные работы генеральным подрядчиком (ДКРС ОАО «РЖД»)
и субподрядчиком (ООО УК «Трансюжстрой») ведутся в соответствии с выданным Минстроем России разрешением на строительство от 28.12.2015 № 00-00-0512-2015МС и Извещением от 04.02.2016 № ИГ-01/206, направленным в Межрегиональное управление Ростехнадзора по Северо-Кавказскому федеральному округу.
Для корректировки проектной документации в части создания железнодорожных подходов к сухогрузному району морского порта Тамань и транспортному переходу через Керченский пролив со стороны Таманского полуострова распоряжением Правительства Российской Федерации от 12 сентября 2015 г. № 1794-р внесены изменения в распоряжение Правительства Российской Федерации от 6 ноября 2014 г. № 2215-р, определяющие ОАО »РЖД» единственным исполнителем по проектированию (корректировке) проекта в части железнодорожной инфраструктуры, обеспечивающей создание железнодорожного подхода к транспортному переходу через Керченский пролив.
Между ФКУ »Ространсмодернизация» и ДКРС ОАО «РЖД» заключен государственный контракт на корректировку проектной документации
от 10.06.2016 № РТМ-58/16.
В настоящее время корректировка проектной документации «Создание сухогрузного района морского порта Тамань» (объекты федеральной собственности)». Этап 1. Объекты железнодорожной инфраструктуры федеральной собственности, обеспечивающие подход к транспортному переходу через Керченский пролив» завершена. По ней получены положительные заключения ФАУ »Главгосэкспертиза России» в рамках проведения публичного технологического и ценового аудита от 23.09.2016 № 1059-16/ГГЭ-6503/04, государственной экспертизы проектной документации и результатов инженерных изысканий от 18.01.2017 № 033-17/ГГЭ-6503/04 и проверки достоверности определения сметной стоимости по проектно-сметной документации указанного объекта капитального строительства от 29.03.2017 № 310-17/ГГЭ-6503/10.
Дебиторская задолженность в объеме 5 946 289,9 тыс. рублей образовалась в связи с осуществлением авансовых платежей в рамках заключенных государственных контрактов. Фактическое погашение дебиторской задолженности происходит путем пропорционального зачета аванса, в момент принятия актов выполненных работ от контрагентов. Усилено координирование работы в части снижения задолженности. Осуществляется мониторинг дебиторской задолженности для своевременного выявления негативных тенденций.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</si>
</sst>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_-* #,##0.000_р_._-;\-* #,##0.000_р_._-;_-* &quot;-&quot;??_р_._-;_-@_-"/>
    <numFmt numFmtId="176" formatCode="_-* #,##0.0_р_._-;\-* #,##0.0_р_._-;_-* &quot;-&quot;??_р_._-;_-@_-"/>
    <numFmt numFmtId="177" formatCode="0.000"/>
    <numFmt numFmtId="178" formatCode="0.0%"/>
    <numFmt numFmtId="179" formatCode="_-* #,##0.0_р_._-;\-* #,##0.0_р_._-;_-* &quot;-&quot;?_р_._-;_-@_-"/>
    <numFmt numFmtId="180" formatCode="#,##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FC19]d\ mmmm\ yyyy\ &quot;г.&quot;"/>
    <numFmt numFmtId="187" formatCode="0.000%"/>
    <numFmt numFmtId="188" formatCode="0.0000%"/>
    <numFmt numFmtId="189" formatCode="000000"/>
    <numFmt numFmtId="190" formatCode="_-* #,##0_р_._-;\-* #,##0_р_._-;_-* &quot;-&quot;??_р_._-;_-@_-"/>
    <numFmt numFmtId="191" formatCode="#,##0.0\ _₽"/>
    <numFmt numFmtId="192" formatCode="#,##0.0\ _₽;\-#,##0.0\ _₽"/>
    <numFmt numFmtId="193" formatCode="_-* #,##0\ &quot;đ.&quot;_-;\-* #,##0\ &quot;đ.&quot;_-;_-* &quot;-&quot;\ &quot;đ.&quot;_-;_-@_-"/>
    <numFmt numFmtId="194" formatCode="_-* #,##0.00\ &quot;đ.&quot;_-;\-* #,##0.00\ &quot;đ.&quot;_-;_-* &quot;-&quot;??\ &quot;đ.&quot;_-;_-@_-"/>
    <numFmt numFmtId="195" formatCode="_-* #,##0&quot;đ.&quot;_-;\-* #,##0&quot;đ.&quot;_-;_-* &quot;-&quot;&quot;đ.&quot;_-;_-@_-"/>
    <numFmt numFmtId="196" formatCode="_-* #,##0_đ_._-;\-* #,##0_đ_._-;_-* &quot;-&quot;_đ_._-;_-@_-"/>
    <numFmt numFmtId="197" formatCode="_-* #,##0.00&quot;đ.&quot;_-;\-* #,##0.00&quot;đ.&quot;_-;_-* &quot;-&quot;??&quot;đ.&quot;_-;_-@_-"/>
    <numFmt numFmtId="198" formatCode="_-* #,##0.00_đ_._-;\-* #,##0.00_đ_._-;_-* &quot;-&quot;??_đ_._-;_-@_-"/>
    <numFmt numFmtId="199" formatCode="0.0000"/>
    <numFmt numFmtId="200" formatCode="_-* #,##0\ &quot;d.&quot;_-;\-* #,##0\ &quot;d.&quot;_-;_-* &quot;-&quot;\ &quot;d.&quot;_-;_-@_-"/>
    <numFmt numFmtId="201" formatCode="_-* #,##0\ _d_._-;\-* #,##0\ _d_._-;_-* &quot;-&quot;\ _d_._-;_-@_-"/>
    <numFmt numFmtId="202" formatCode="_-* #,##0.00\ &quot;d.&quot;_-;\-* #,##0.00\ &quot;d.&quot;_-;_-* &quot;-&quot;??\ &quot;d.&quot;_-;_-@_-"/>
    <numFmt numFmtId="203" formatCode="_-* #,##0.00\ _d_._-;\-* #,##0.00\ _d_._-;_-* &quot;-&quot;??\ _d_._-;_-@_-"/>
    <numFmt numFmtId="204" formatCode="_-* #,##0&quot;d.&quot;_-;\-* #,##0&quot;d.&quot;_-;_-* &quot;-&quot;&quot;d.&quot;_-;_-@_-"/>
    <numFmt numFmtId="205" formatCode="_-* #,##0_d_._-;\-* #,##0_d_._-;_-* &quot;-&quot;_d_._-;_-@_-"/>
    <numFmt numFmtId="206" formatCode="_-* #,##0.00&quot;d.&quot;_-;\-* #,##0.00&quot;d.&quot;_-;_-* &quot;-&quot;??&quot;d.&quot;_-;_-@_-"/>
    <numFmt numFmtId="207" formatCode="_-* #,##0.00_d_._-;\-* #,##0.00_d_._-;_-* &quot;-&quot;??_d_._-;_-@_-"/>
    <numFmt numFmtId="208" formatCode="&quot;See Note &quot;\ #"/>
    <numFmt numFmtId="209" formatCode="_-* #,##0&quot;$&quot;_-;\-* #,##0&quot;$&quot;_-;_-* &quot;-&quot;&quot;$&quot;_-;_-@_-"/>
    <numFmt numFmtId="210" formatCode="_-* #,##0_$_-;\-* #,##0_$_-;_-* &quot;-&quot;_$_-;_-@_-"/>
    <numFmt numFmtId="211" formatCode="_-* #,##0.00&quot;$&quot;_-;\-* #,##0.00&quot;$&quot;_-;_-* &quot;-&quot;??&quot;$&quot;_-;_-@_-"/>
    <numFmt numFmtId="212" formatCode="_-* #,##0.00_$_-;\-* #,##0.00_$_-;_-* &quot;-&quot;??_$_-;_-@_-"/>
    <numFmt numFmtId="213" formatCode="&quot;$&quot;#,##0\ ;\(&quot;$&quot;#,##0\)"/>
    <numFmt numFmtId="214" formatCode="&quot;$&quot;#,##0"/>
    <numFmt numFmtId="215" formatCode="0.00000"/>
  </numFmts>
  <fonts count="73">
    <font>
      <sz val="10"/>
      <name val="Arial Cyr"/>
      <family val="0"/>
    </font>
    <font>
      <sz val="8"/>
      <name val="Arial Cyr"/>
      <family val="0"/>
    </font>
    <font>
      <u val="single"/>
      <sz val="10"/>
      <color indexed="12"/>
      <name val="Arial Cyr"/>
      <family val="0"/>
    </font>
    <font>
      <u val="single"/>
      <sz val="10"/>
      <color indexed="36"/>
      <name val="Arial Cyr"/>
      <family val="0"/>
    </font>
    <font>
      <sz val="10"/>
      <name val="Helv"/>
      <family val="0"/>
    </font>
    <font>
      <sz val="10"/>
      <name val="Times New Roman"/>
      <family val="1"/>
    </font>
    <font>
      <b/>
      <sz val="10"/>
      <name val="Times New Roman"/>
      <family val="1"/>
    </font>
    <font>
      <sz val="10"/>
      <name val="Times New Roman Cyr"/>
      <family val="0"/>
    </font>
    <font>
      <sz val="10"/>
      <name val="Arial"/>
      <family val="2"/>
    </font>
    <font>
      <b/>
      <sz val="11"/>
      <name val="Arial Cyr"/>
      <family val="2"/>
    </font>
    <font>
      <b/>
      <sz val="11"/>
      <name val="Futuris"/>
      <family val="0"/>
    </font>
    <font>
      <b/>
      <sz val="11"/>
      <name val="Pragmatica"/>
      <family val="0"/>
    </font>
    <font>
      <b/>
      <sz val="18"/>
      <name val="Arial"/>
      <family val="2"/>
    </font>
    <font>
      <b/>
      <sz val="12"/>
      <name val="Arial"/>
      <family val="2"/>
    </font>
    <font>
      <sz val="10"/>
      <name val="MS Sans Serif"/>
      <family val="2"/>
    </font>
    <font>
      <sz val="10"/>
      <name val="Courier"/>
      <family val="1"/>
    </font>
    <font>
      <sz val="8"/>
      <name val="Helv"/>
      <family val="0"/>
    </font>
    <font>
      <sz val="8"/>
      <name val="Arial"/>
      <family val="2"/>
    </font>
    <font>
      <sz val="10"/>
      <name val="NTHelvetica/Cyrillic"/>
      <family val="0"/>
    </font>
    <font>
      <u val="single"/>
      <sz val="10"/>
      <name val="Times New Roman"/>
      <family val="1"/>
    </font>
    <font>
      <b/>
      <sz val="12"/>
      <name val="Times New Roman"/>
      <family val="1"/>
    </font>
    <font>
      <sz val="12"/>
      <name val="Times New Roman"/>
      <family val="1"/>
    </font>
    <font>
      <b/>
      <sz val="11"/>
      <name val="Times New Roman"/>
      <family val="1"/>
    </font>
    <font>
      <b/>
      <sz val="10"/>
      <name val="Times New Roman CYR"/>
      <family val="0"/>
    </font>
    <font>
      <sz val="11"/>
      <name val="Times New Roman"/>
      <family val="1"/>
    </font>
    <font>
      <sz val="11"/>
      <name val="Times New Roman Cyr"/>
      <family val="0"/>
    </font>
    <font>
      <b/>
      <sz val="8"/>
      <name val="Times New Roman"/>
      <family val="1"/>
    </font>
    <font>
      <b/>
      <sz val="11"/>
      <name val="Times New Roman Cyr"/>
      <family val="1"/>
    </font>
    <font>
      <sz val="9"/>
      <name val="Times New Roman Cyr"/>
      <family val="1"/>
    </font>
    <font>
      <sz val="11"/>
      <name val="Times New Roman CYR"/>
      <family val="1"/>
    </font>
    <font>
      <b/>
      <sz val="12"/>
      <name val="Times New Roman CYR"/>
      <family val="0"/>
    </font>
    <font>
      <sz val="12"/>
      <name val="Times New Roman CYR"/>
      <family val="0"/>
    </font>
    <font>
      <b/>
      <sz val="10"/>
      <color indexed="8"/>
      <name val="Times New Roman"/>
      <family val="1"/>
    </font>
    <font>
      <sz val="10"/>
      <color indexed="8"/>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hair"/>
      <right style="hair"/>
      <top style="hair"/>
      <bottom style="hair"/>
    </border>
    <border>
      <left style="thin"/>
      <right style="thin"/>
      <top style="thin"/>
      <bottom style="thin"/>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200" fontId="7"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2" fontId="7" fillId="0" borderId="0" applyFont="0" applyFill="0" applyBorder="0" applyAlignment="0" applyProtection="0"/>
    <xf numFmtId="206"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06" fontId="0" fillId="0" borderId="0" applyFont="0" applyFill="0" applyBorder="0" applyAlignment="0" applyProtection="0"/>
    <xf numFmtId="197" fontId="0" fillId="0" borderId="0" applyFont="0" applyFill="0" applyBorder="0" applyAlignment="0" applyProtection="0"/>
    <xf numFmtId="206"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10" fontId="8" fillId="0" borderId="0" applyFont="0" applyFill="0" applyBorder="0" applyAlignment="0" applyProtection="0"/>
    <xf numFmtId="212" fontId="8" fillId="0" borderId="0" applyFont="0" applyFill="0" applyBorder="0" applyAlignment="0" applyProtection="0"/>
    <xf numFmtId="3" fontId="8" fillId="0" borderId="0" applyFont="0" applyFill="0" applyBorder="0" applyAlignment="0" applyProtection="0"/>
    <xf numFmtId="214" fontId="9" fillId="0" borderId="0" applyProtection="0">
      <alignment horizontal="center"/>
    </xf>
    <xf numFmtId="209" fontId="8" fillId="0" borderId="0" applyFont="0" applyFill="0" applyBorder="0" applyAlignment="0" applyProtection="0"/>
    <xf numFmtId="211" fontId="8" fillId="0" borderId="0" applyFont="0" applyFill="0" applyBorder="0" applyAlignment="0" applyProtection="0"/>
    <xf numFmtId="213" fontId="8" fillId="0" borderId="0" applyFont="0" applyFill="0" applyBorder="0" applyAlignment="0" applyProtection="0"/>
    <xf numFmtId="172" fontId="10"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2" fontId="8" fillId="0" borderId="0" applyFont="0" applyFill="0" applyBorder="0" applyAlignment="0" applyProtection="0"/>
    <xf numFmtId="0" fontId="1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7" fillId="0" borderId="0">
      <alignment/>
      <protection/>
    </xf>
    <xf numFmtId="0" fontId="14" fillId="0" borderId="0">
      <alignment/>
      <protection/>
    </xf>
    <xf numFmtId="0" fontId="15" fillId="0" borderId="0">
      <alignment/>
      <protection/>
    </xf>
    <xf numFmtId="0" fontId="16" fillId="0" borderId="0">
      <alignment/>
      <protection/>
    </xf>
    <xf numFmtId="205" fontId="0" fillId="0" borderId="0" applyFont="0" applyFill="0" applyBorder="0" applyAlignment="0" applyProtection="0"/>
    <xf numFmtId="207" fontId="0" fillId="0" borderId="0" applyFont="0" applyFill="0" applyBorder="0" applyAlignment="0" applyProtection="0"/>
    <xf numFmtId="201" fontId="7" fillId="0" borderId="0" applyFont="0" applyFill="0" applyBorder="0" applyAlignment="0" applyProtection="0"/>
    <xf numFmtId="203" fontId="7" fillId="0" borderId="0" applyFont="0" applyFill="0" applyBorder="0" applyAlignment="0" applyProtection="0"/>
    <xf numFmtId="196" fontId="8" fillId="0" borderId="0" applyFont="0" applyFill="0" applyBorder="0" applyAlignment="0" applyProtection="0"/>
    <xf numFmtId="198" fontId="8" fillId="0" borderId="0" applyFont="0" applyFill="0" applyBorder="0" applyAlignment="0" applyProtection="0"/>
    <xf numFmtId="0" fontId="17" fillId="0" borderId="0" applyFill="0" applyBorder="0" applyProtection="0">
      <alignment horizontal="center"/>
    </xf>
    <xf numFmtId="3" fontId="1" fillId="0" borderId="1" applyNumberFormat="0" applyAlignment="0">
      <protection/>
    </xf>
    <xf numFmtId="214" fontId="18" fillId="0" borderId="2">
      <alignment horizontal="left" vertical="center"/>
      <protection locked="0"/>
    </xf>
    <xf numFmtId="0" fontId="8" fillId="0" borderId="3" applyNumberFormat="0" applyFont="0" applyFill="0" applyAlignment="0" applyProtection="0"/>
    <xf numFmtId="208" fontId="16" fillId="0" borderId="0">
      <alignment horizontal="lef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4" applyNumberFormat="0" applyAlignment="0" applyProtection="0"/>
    <xf numFmtId="0" fontId="57" fillId="27" borderId="5" applyNumberFormat="0" applyAlignment="0" applyProtection="0"/>
    <xf numFmtId="0" fontId="58" fillId="27" borderId="4"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28" borderId="10"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4" fillId="0" borderId="0">
      <alignment vertical="top"/>
      <protection/>
    </xf>
    <xf numFmtId="0" fontId="3"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11"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2" applyNumberFormat="0" applyFill="0" applyAlignment="0" applyProtection="0"/>
    <xf numFmtId="0" fontId="4" fillId="0" borderId="0">
      <alignment/>
      <protection/>
    </xf>
    <xf numFmtId="0" fontId="4" fillId="0" borderId="0">
      <alignment/>
      <protection/>
    </xf>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155">
    <xf numFmtId="0" fontId="0" fillId="0" borderId="0" xfId="0" applyAlignment="1">
      <alignment/>
    </xf>
    <xf numFmtId="172" fontId="5" fillId="0" borderId="0" xfId="0" applyNumberFormat="1" applyFont="1" applyFill="1" applyBorder="1" applyAlignment="1">
      <alignment horizontal="right"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172" fontId="5" fillId="0" borderId="0" xfId="0" applyNumberFormat="1" applyFont="1" applyFill="1" applyBorder="1" applyAlignment="1">
      <alignment vertical="top"/>
    </xf>
    <xf numFmtId="0" fontId="5" fillId="0" borderId="0" xfId="0" applyFont="1" applyFill="1" applyBorder="1" applyAlignment="1">
      <alignment horizontal="center" vertical="top" wrapText="1"/>
    </xf>
    <xf numFmtId="0" fontId="5" fillId="0" borderId="0" xfId="0" applyFont="1" applyFill="1" applyBorder="1" applyAlignment="1">
      <alignment/>
    </xf>
    <xf numFmtId="173" fontId="5" fillId="0" borderId="0" xfId="0" applyNumberFormat="1" applyFont="1" applyFill="1" applyBorder="1" applyAlignment="1">
      <alignment vertical="top"/>
    </xf>
    <xf numFmtId="10" fontId="5" fillId="0" borderId="0" xfId="0" applyNumberFormat="1" applyFont="1" applyFill="1" applyBorder="1" applyAlignment="1">
      <alignment vertical="top"/>
    </xf>
    <xf numFmtId="0" fontId="6" fillId="0" borderId="0" xfId="0" applyFont="1" applyFill="1" applyBorder="1" applyAlignment="1">
      <alignment vertical="top"/>
    </xf>
    <xf numFmtId="172" fontId="5" fillId="0" borderId="0" xfId="0" applyNumberFormat="1" applyFont="1" applyFill="1" applyBorder="1" applyAlignment="1">
      <alignment vertical="top" wrapText="1"/>
    </xf>
    <xf numFmtId="0" fontId="5" fillId="0" borderId="0" xfId="0" applyNumberFormat="1" applyFont="1" applyFill="1" applyBorder="1" applyAlignment="1">
      <alignment horizontal="center" vertical="top" wrapText="1"/>
    </xf>
    <xf numFmtId="172" fontId="5" fillId="0" borderId="0" xfId="0" applyNumberFormat="1" applyFont="1" applyFill="1" applyBorder="1" applyAlignment="1">
      <alignment horizontal="right" vertical="top" wrapText="1"/>
    </xf>
    <xf numFmtId="0" fontId="5" fillId="0" borderId="0" xfId="0" applyFont="1" applyFill="1" applyBorder="1" applyAlignment="1">
      <alignment vertical="top" wrapText="1"/>
    </xf>
    <xf numFmtId="173" fontId="19" fillId="0" borderId="0" xfId="0" applyNumberFormat="1" applyFont="1" applyFill="1" applyBorder="1" applyAlignment="1">
      <alignment vertical="top"/>
    </xf>
    <xf numFmtId="172" fontId="5" fillId="0" borderId="2" xfId="0" applyNumberFormat="1" applyFont="1" applyFill="1" applyBorder="1" applyAlignment="1">
      <alignment horizontal="right" vertical="top" wrapText="1"/>
    </xf>
    <xf numFmtId="172" fontId="6" fillId="0" borderId="2" xfId="0" applyNumberFormat="1" applyFont="1" applyFill="1" applyBorder="1" applyAlignment="1">
      <alignment horizontal="right" vertical="top" wrapText="1"/>
    </xf>
    <xf numFmtId="174" fontId="5" fillId="0" borderId="2" xfId="0" applyNumberFormat="1" applyFont="1" applyFill="1" applyBorder="1" applyAlignment="1">
      <alignment horizontal="right" vertical="top" wrapText="1"/>
    </xf>
    <xf numFmtId="174" fontId="5" fillId="0" borderId="2" xfId="0" applyNumberFormat="1" applyFont="1" applyFill="1" applyBorder="1" applyAlignment="1">
      <alignment vertical="top"/>
    </xf>
    <xf numFmtId="0" fontId="5" fillId="0" borderId="2" xfId="0" applyFont="1" applyFill="1" applyBorder="1" applyAlignment="1">
      <alignment vertical="top" wrapText="1"/>
    </xf>
    <xf numFmtId="172" fontId="0" fillId="0" borderId="2" xfId="0" applyNumberFormat="1" applyFont="1" applyFill="1" applyBorder="1" applyAlignment="1">
      <alignment/>
    </xf>
    <xf numFmtId="0" fontId="5" fillId="0" borderId="0" xfId="0" applyNumberFormat="1" applyFont="1" applyFill="1" applyBorder="1" applyAlignment="1">
      <alignment vertical="top" wrapText="1"/>
    </xf>
    <xf numFmtId="172" fontId="6" fillId="0" borderId="2" xfId="0" applyNumberFormat="1" applyFont="1" applyFill="1" applyBorder="1" applyAlignment="1">
      <alignment horizontal="center" vertical="center" wrapText="1"/>
    </xf>
    <xf numFmtId="0" fontId="5" fillId="0" borderId="2" xfId="0" applyFont="1" applyFill="1" applyBorder="1" applyAlignment="1">
      <alignment vertical="top"/>
    </xf>
    <xf numFmtId="49" fontId="5" fillId="0" borderId="2" xfId="0" applyNumberFormat="1" applyFont="1" applyFill="1" applyBorder="1" applyAlignment="1">
      <alignment horizontal="center" vertical="center"/>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172" fontId="6" fillId="0" borderId="2" xfId="0" applyNumberFormat="1" applyFont="1" applyFill="1" applyBorder="1" applyAlignment="1">
      <alignment vertical="top" wrapText="1"/>
    </xf>
    <xf numFmtId="172" fontId="6" fillId="0" borderId="2" xfId="0" applyNumberFormat="1" applyFont="1" applyFill="1" applyBorder="1" applyAlignment="1">
      <alignment horizontal="right" vertical="top"/>
    </xf>
    <xf numFmtId="172" fontId="6" fillId="0" borderId="2" xfId="0" applyNumberFormat="1" applyFont="1" applyFill="1" applyBorder="1" applyAlignment="1">
      <alignment vertical="top"/>
    </xf>
    <xf numFmtId="172" fontId="5" fillId="0" borderId="2" xfId="0" applyNumberFormat="1" applyFont="1" applyFill="1" applyBorder="1" applyAlignment="1">
      <alignment vertical="top" wrapText="1"/>
    </xf>
    <xf numFmtId="0" fontId="5" fillId="0" borderId="2" xfId="0" applyFont="1" applyFill="1" applyBorder="1" applyAlignment="1">
      <alignment horizontal="center" vertical="top" wrapText="1"/>
    </xf>
    <xf numFmtId="172" fontId="5" fillId="0" borderId="2" xfId="0" applyNumberFormat="1" applyFont="1" applyFill="1" applyBorder="1" applyAlignment="1">
      <alignment horizontal="right" vertical="top"/>
    </xf>
    <xf numFmtId="172" fontId="5" fillId="0" borderId="2" xfId="0" applyNumberFormat="1" applyFont="1" applyFill="1" applyBorder="1" applyAlignment="1">
      <alignment vertical="top"/>
    </xf>
    <xf numFmtId="0" fontId="6" fillId="0" borderId="2" xfId="0" applyFont="1" applyFill="1" applyBorder="1" applyAlignment="1">
      <alignment vertical="top"/>
    </xf>
    <xf numFmtId="2" fontId="6" fillId="0" borderId="2" xfId="0" applyNumberFormat="1" applyFont="1" applyFill="1" applyBorder="1" applyAlignment="1">
      <alignment vertical="top" wrapText="1"/>
    </xf>
    <xf numFmtId="2" fontId="5" fillId="0" borderId="2" xfId="0" applyNumberFormat="1" applyFont="1" applyFill="1" applyBorder="1" applyAlignment="1">
      <alignment vertical="top" wrapText="1"/>
    </xf>
    <xf numFmtId="49" fontId="5"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1" fontId="6" fillId="0" borderId="2" xfId="0" applyNumberFormat="1" applyFont="1" applyFill="1" applyBorder="1" applyAlignment="1">
      <alignment horizontal="center" vertical="top"/>
    </xf>
    <xf numFmtId="172" fontId="6" fillId="0" borderId="2" xfId="113" applyNumberFormat="1" applyFont="1" applyFill="1" applyBorder="1" applyAlignment="1" applyProtection="1">
      <alignment horizontal="right" vertical="top"/>
      <protection/>
    </xf>
    <xf numFmtId="172" fontId="6" fillId="0" borderId="2" xfId="113" applyNumberFormat="1" applyFont="1" applyFill="1" applyBorder="1" applyAlignment="1" applyProtection="1">
      <alignment vertical="top"/>
      <protection/>
    </xf>
    <xf numFmtId="178" fontId="6" fillId="0" borderId="2" xfId="118" applyNumberFormat="1" applyFont="1" applyFill="1" applyBorder="1" applyAlignment="1">
      <alignment horizontal="left" vertical="top" wrapText="1"/>
    </xf>
    <xf numFmtId="173" fontId="19" fillId="0" borderId="2" xfId="0" applyNumberFormat="1" applyFont="1" applyFill="1" applyBorder="1" applyAlignment="1">
      <alignment vertical="top"/>
    </xf>
    <xf numFmtId="173"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0" fontId="6" fillId="0" borderId="2" xfId="0" applyFont="1" applyFill="1" applyBorder="1" applyAlignment="1">
      <alignment horizontal="left" vertical="top" wrapText="1"/>
    </xf>
    <xf numFmtId="173" fontId="5" fillId="0" borderId="2" xfId="0" applyNumberFormat="1" applyFont="1" applyFill="1" applyBorder="1" applyAlignment="1">
      <alignment vertical="top"/>
    </xf>
    <xf numFmtId="0" fontId="32" fillId="0" borderId="2" xfId="0" applyNumberFormat="1" applyFont="1" applyFill="1" applyBorder="1" applyAlignment="1">
      <alignment horizontal="center" vertical="top"/>
    </xf>
    <xf numFmtId="0" fontId="32" fillId="0" borderId="2" xfId="0" applyFont="1" applyFill="1" applyBorder="1" applyAlignment="1">
      <alignment vertical="top" wrapText="1"/>
    </xf>
    <xf numFmtId="0" fontId="33" fillId="0" borderId="2" xfId="0" applyFont="1" applyFill="1" applyBorder="1" applyAlignment="1">
      <alignment horizontal="left" wrapText="1"/>
    </xf>
    <xf numFmtId="0" fontId="33" fillId="0" borderId="2" xfId="0" applyFont="1" applyFill="1" applyBorder="1" applyAlignment="1">
      <alignment horizontal="left" vertical="top" wrapText="1"/>
    </xf>
    <xf numFmtId="49" fontId="7" fillId="0" borderId="2" xfId="0" applyNumberFormat="1" applyFont="1" applyFill="1" applyBorder="1" applyAlignment="1" applyProtection="1">
      <alignment horizontal="center" vertical="top" wrapText="1"/>
      <protection/>
    </xf>
    <xf numFmtId="0" fontId="5" fillId="0" borderId="2" xfId="0" applyFont="1" applyFill="1" applyBorder="1" applyAlignment="1" applyProtection="1">
      <alignment vertical="top" wrapText="1"/>
      <protection/>
    </xf>
    <xf numFmtId="172" fontId="33" fillId="0" borderId="2" xfId="0" applyNumberFormat="1" applyFont="1" applyFill="1" applyBorder="1" applyAlignment="1" applyProtection="1">
      <alignment horizontal="right" vertical="top"/>
      <protection/>
    </xf>
    <xf numFmtId="173" fontId="33" fillId="0" borderId="2" xfId="0" applyNumberFormat="1" applyFont="1" applyFill="1" applyBorder="1" applyAlignment="1" applyProtection="1">
      <alignment horizontal="left" wrapText="1"/>
      <protection/>
    </xf>
    <xf numFmtId="173" fontId="33" fillId="0" borderId="2" xfId="0" applyNumberFormat="1" applyFont="1" applyFill="1" applyBorder="1" applyAlignment="1" applyProtection="1">
      <alignment horizontal="left" vertical="top" wrapText="1"/>
      <protection/>
    </xf>
    <xf numFmtId="173" fontId="33" fillId="0" borderId="2" xfId="0" applyNumberFormat="1" applyFont="1" applyFill="1" applyBorder="1" applyAlignment="1" applyProtection="1">
      <alignment horizontal="right" vertical="top"/>
      <protection/>
    </xf>
    <xf numFmtId="172" fontId="5" fillId="0" borderId="2" xfId="0" applyNumberFormat="1" applyFont="1" applyFill="1" applyBorder="1" applyAlignment="1" applyProtection="1">
      <alignment horizontal="right" vertical="top"/>
      <protection/>
    </xf>
    <xf numFmtId="49" fontId="7" fillId="0" borderId="2" xfId="0" applyNumberFormat="1" applyFont="1" applyFill="1" applyBorder="1" applyAlignment="1" applyProtection="1">
      <alignment vertical="top"/>
      <protection/>
    </xf>
    <xf numFmtId="0" fontId="71" fillId="0" borderId="2" xfId="0" applyFont="1" applyFill="1" applyBorder="1" applyAlignment="1" applyProtection="1">
      <alignment vertical="top" wrapText="1"/>
      <protection/>
    </xf>
    <xf numFmtId="49" fontId="32" fillId="0" borderId="2" xfId="0" applyNumberFormat="1" applyFont="1" applyFill="1" applyBorder="1" applyAlignment="1">
      <alignment horizontal="center" vertical="top"/>
    </xf>
    <xf numFmtId="0" fontId="32" fillId="0" borderId="2" xfId="0" applyFont="1" applyFill="1" applyBorder="1" applyAlignment="1">
      <alignment horizontal="left" wrapText="1"/>
    </xf>
    <xf numFmtId="0" fontId="32" fillId="0" borderId="2" xfId="0" applyFont="1" applyFill="1" applyBorder="1" applyAlignment="1">
      <alignment horizontal="left" vertical="top" wrapText="1"/>
    </xf>
    <xf numFmtId="173" fontId="6" fillId="0" borderId="2" xfId="113" applyNumberFormat="1" applyFont="1" applyFill="1" applyBorder="1" applyAlignment="1" applyProtection="1">
      <alignment horizontal="right" vertical="top"/>
      <protection/>
    </xf>
    <xf numFmtId="49" fontId="33" fillId="0" borderId="2" xfId="0" applyNumberFormat="1" applyFont="1" applyFill="1" applyBorder="1" applyAlignment="1">
      <alignment horizontal="center" vertical="top"/>
    </xf>
    <xf numFmtId="180" fontId="5" fillId="0" borderId="2" xfId="0" applyNumberFormat="1" applyFont="1" applyFill="1" applyBorder="1" applyAlignment="1" applyProtection="1">
      <alignment horizontal="right" vertical="top"/>
      <protection/>
    </xf>
    <xf numFmtId="0" fontId="33" fillId="0" borderId="2" xfId="0" applyNumberFormat="1" applyFont="1" applyFill="1" applyBorder="1" applyAlignment="1">
      <alignment horizontal="center" vertical="top"/>
    </xf>
    <xf numFmtId="178" fontId="5" fillId="0" borderId="2" xfId="118" applyNumberFormat="1" applyFont="1" applyFill="1" applyBorder="1" applyAlignment="1">
      <alignment vertical="top" wrapText="1"/>
    </xf>
    <xf numFmtId="0" fontId="6" fillId="0" borderId="2" xfId="0" applyFont="1" applyFill="1" applyBorder="1" applyAlignment="1">
      <alignment horizontal="center" vertical="top"/>
    </xf>
    <xf numFmtId="0" fontId="5" fillId="0" borderId="2" xfId="0" applyFont="1" applyFill="1" applyBorder="1" applyAlignment="1" applyProtection="1">
      <alignment vertical="top" wrapText="1"/>
      <protection locked="0"/>
    </xf>
    <xf numFmtId="0" fontId="0" fillId="0" borderId="2" xfId="0" applyFont="1" applyFill="1" applyBorder="1" applyAlignment="1">
      <alignment vertical="top"/>
    </xf>
    <xf numFmtId="0" fontId="5" fillId="0" borderId="2" xfId="102" applyNumberFormat="1" applyFont="1" applyFill="1" applyBorder="1" applyAlignment="1">
      <alignment vertical="top" wrapText="1"/>
    </xf>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lignment horizontal="center" vertical="top"/>
    </xf>
    <xf numFmtId="49" fontId="23" fillId="0" borderId="2" xfId="0" applyNumberFormat="1" applyFont="1" applyFill="1" applyBorder="1" applyAlignment="1">
      <alignment horizontal="center" vertical="top"/>
    </xf>
    <xf numFmtId="0" fontId="30" fillId="0" borderId="2" xfId="0" applyFont="1" applyFill="1" applyBorder="1" applyAlignment="1">
      <alignment vertical="top" wrapText="1"/>
    </xf>
    <xf numFmtId="172" fontId="23" fillId="0" borderId="2" xfId="0" applyNumberFormat="1" applyFont="1" applyFill="1" applyBorder="1" applyAlignment="1">
      <alignment horizontal="right" vertical="top"/>
    </xf>
    <xf numFmtId="172" fontId="23" fillId="0" borderId="2" xfId="0" applyNumberFormat="1" applyFont="1" applyFill="1" applyBorder="1" applyAlignment="1">
      <alignment/>
    </xf>
    <xf numFmtId="49" fontId="7" fillId="0" borderId="2" xfId="0" applyNumberFormat="1" applyFont="1" applyFill="1" applyBorder="1" applyAlignment="1">
      <alignment horizontal="center" vertical="top"/>
    </xf>
    <xf numFmtId="0" fontId="31" fillId="0" borderId="2" xfId="0" applyFont="1" applyFill="1" applyBorder="1" applyAlignment="1">
      <alignment vertical="top"/>
    </xf>
    <xf numFmtId="4" fontId="23" fillId="0" borderId="2" xfId="0" applyNumberFormat="1" applyFont="1" applyFill="1" applyBorder="1" applyAlignment="1">
      <alignment horizontal="right" vertical="top"/>
    </xf>
    <xf numFmtId="174" fontId="23" fillId="0" borderId="2" xfId="0" applyNumberFormat="1" applyFont="1" applyFill="1" applyBorder="1" applyAlignment="1">
      <alignment horizontal="right" vertical="top"/>
    </xf>
    <xf numFmtId="172" fontId="7" fillId="0" borderId="2" xfId="0" applyNumberFormat="1" applyFont="1" applyFill="1" applyBorder="1" applyAlignment="1">
      <alignment/>
    </xf>
    <xf numFmtId="49" fontId="23" fillId="0" borderId="2" xfId="0" applyNumberFormat="1" applyFont="1" applyFill="1" applyBorder="1" applyAlignment="1">
      <alignment horizontal="center" vertical="top"/>
    </xf>
    <xf numFmtId="0" fontId="30" fillId="0" borderId="2" xfId="0" applyFont="1" applyFill="1" applyBorder="1" applyAlignment="1">
      <alignment vertical="top" wrapText="1"/>
    </xf>
    <xf numFmtId="172" fontId="7" fillId="0" borderId="2" xfId="0" applyNumberFormat="1" applyFont="1" applyFill="1" applyBorder="1" applyAlignment="1">
      <alignment horizontal="right" vertical="top"/>
    </xf>
    <xf numFmtId="0" fontId="23" fillId="0" borderId="2" xfId="0" applyFont="1" applyFill="1" applyBorder="1" applyAlignment="1">
      <alignment wrapText="1"/>
    </xf>
    <xf numFmtId="0" fontId="22" fillId="0" borderId="2" xfId="0" applyFont="1" applyFill="1" applyBorder="1" applyAlignment="1">
      <alignment vertical="top" wrapText="1"/>
    </xf>
    <xf numFmtId="0" fontId="5" fillId="0" borderId="2" xfId="0" applyFont="1" applyFill="1" applyBorder="1" applyAlignment="1">
      <alignment wrapText="1"/>
    </xf>
    <xf numFmtId="0" fontId="24" fillId="0" borderId="2" xfId="0" applyFont="1" applyFill="1" applyBorder="1" applyAlignment="1">
      <alignment vertical="top" wrapText="1"/>
    </xf>
    <xf numFmtId="4" fontId="5" fillId="0" borderId="2" xfId="0" applyNumberFormat="1" applyFont="1" applyFill="1" applyBorder="1" applyAlignment="1">
      <alignment horizontal="right" vertical="top"/>
    </xf>
    <xf numFmtId="174" fontId="7" fillId="0" borderId="2" xfId="0" applyNumberFormat="1" applyFont="1" applyFill="1" applyBorder="1" applyAlignment="1">
      <alignment horizontal="right" vertical="top"/>
    </xf>
    <xf numFmtId="0" fontId="5" fillId="0" borderId="2" xfId="0" applyFont="1" applyFill="1" applyBorder="1" applyAlignment="1">
      <alignment/>
    </xf>
    <xf numFmtId="0" fontId="25" fillId="0" borderId="2" xfId="0" applyFont="1" applyFill="1" applyBorder="1" applyAlignment="1">
      <alignment vertical="top" wrapText="1"/>
    </xf>
    <xf numFmtId="0" fontId="26" fillId="0" borderId="2" xfId="0" applyFont="1" applyFill="1" applyBorder="1" applyAlignment="1">
      <alignment horizontal="center" vertical="top"/>
    </xf>
    <xf numFmtId="0" fontId="27" fillId="0" borderId="2" xfId="0" applyFont="1" applyFill="1" applyBorder="1" applyAlignment="1">
      <alignment vertical="top" wrapText="1"/>
    </xf>
    <xf numFmtId="0" fontId="6" fillId="0" borderId="2" xfId="0" applyFont="1" applyFill="1" applyBorder="1" applyAlignment="1">
      <alignment wrapText="1"/>
    </xf>
    <xf numFmtId="173" fontId="5" fillId="0" borderId="2" xfId="0" applyNumberFormat="1" applyFont="1" applyFill="1" applyBorder="1" applyAlignment="1">
      <alignment horizontal="right" vertical="top"/>
    </xf>
    <xf numFmtId="173" fontId="5" fillId="0" borderId="2" xfId="0" applyNumberFormat="1" applyFont="1" applyFill="1" applyBorder="1" applyAlignment="1">
      <alignment/>
    </xf>
    <xf numFmtId="4" fontId="7" fillId="0" borderId="2" xfId="0" applyNumberFormat="1" applyFont="1" applyFill="1" applyBorder="1" applyAlignment="1">
      <alignment horizontal="right" vertical="top"/>
    </xf>
    <xf numFmtId="174" fontId="28" fillId="0" borderId="2" xfId="0" applyNumberFormat="1" applyFont="1" applyFill="1" applyBorder="1" applyAlignment="1">
      <alignment horizontal="right" vertical="top"/>
    </xf>
    <xf numFmtId="0" fontId="7" fillId="0" borderId="2" xfId="0" applyFont="1" applyFill="1" applyBorder="1" applyAlignment="1">
      <alignment horizontal="right" vertical="top"/>
    </xf>
    <xf numFmtId="174" fontId="5" fillId="0" borderId="2" xfId="0" applyNumberFormat="1" applyFont="1" applyFill="1" applyBorder="1" applyAlignment="1">
      <alignment wrapText="1"/>
    </xf>
    <xf numFmtId="0" fontId="7" fillId="0" borderId="2" xfId="0" applyFont="1" applyFill="1" applyBorder="1" applyAlignment="1">
      <alignment horizontal="center" vertical="top"/>
    </xf>
    <xf numFmtId="0" fontId="27" fillId="0" borderId="2" xfId="0" applyFont="1" applyFill="1" applyBorder="1" applyAlignment="1">
      <alignment vertical="top" wrapText="1"/>
    </xf>
    <xf numFmtId="0" fontId="72" fillId="0" borderId="2" xfId="0" applyFont="1" applyFill="1" applyBorder="1" applyAlignment="1">
      <alignment wrapText="1"/>
    </xf>
    <xf numFmtId="0" fontId="29" fillId="0" borderId="2" xfId="0" applyFont="1" applyFill="1" applyBorder="1" applyAlignment="1">
      <alignment vertical="top" wrapText="1"/>
    </xf>
    <xf numFmtId="0" fontId="0" fillId="0" borderId="2" xfId="0" applyFont="1" applyFill="1" applyBorder="1" applyAlignment="1">
      <alignment horizontal="center" vertical="top"/>
    </xf>
    <xf numFmtId="177" fontId="5" fillId="0" borderId="2" xfId="0" applyNumberFormat="1" applyFont="1" applyFill="1" applyBorder="1" applyAlignment="1">
      <alignment/>
    </xf>
    <xf numFmtId="174" fontId="5" fillId="0" borderId="2" xfId="0" applyNumberFormat="1" applyFont="1" applyFill="1" applyBorder="1" applyAlignment="1">
      <alignment horizontal="right" vertical="top"/>
    </xf>
    <xf numFmtId="49" fontId="6" fillId="0" borderId="2" xfId="0" applyNumberFormat="1" applyFont="1" applyFill="1" applyBorder="1" applyAlignment="1">
      <alignment horizontal="center" vertical="top"/>
    </xf>
    <xf numFmtId="0" fontId="72" fillId="0" borderId="2" xfId="0" applyFont="1" applyFill="1" applyBorder="1" applyAlignment="1">
      <alignment/>
    </xf>
    <xf numFmtId="0" fontId="0" fillId="0" borderId="2" xfId="0" applyFont="1" applyFill="1" applyBorder="1" applyAlignment="1">
      <alignment horizontal="right" vertical="top"/>
    </xf>
    <xf numFmtId="49" fontId="5" fillId="0" borderId="2" xfId="0" applyNumberFormat="1" applyFont="1" applyFill="1" applyBorder="1" applyAlignment="1">
      <alignment horizontal="center" vertical="top"/>
    </xf>
    <xf numFmtId="0" fontId="24" fillId="0" borderId="2" xfId="0" applyFont="1" applyFill="1" applyBorder="1" applyAlignment="1">
      <alignment horizontal="right" vertical="top" wrapText="1"/>
    </xf>
    <xf numFmtId="0" fontId="5" fillId="0" borderId="2" xfId="0" applyFont="1" applyFill="1" applyBorder="1" applyAlignment="1">
      <alignment horizontal="left" vertical="top" wrapText="1"/>
    </xf>
    <xf numFmtId="172" fontId="7" fillId="0" borderId="2" xfId="0" applyNumberFormat="1" applyFont="1" applyFill="1" applyBorder="1" applyAlignment="1">
      <alignment horizontal="right" vertical="top"/>
    </xf>
    <xf numFmtId="0" fontId="6" fillId="0" borderId="2" xfId="112" applyFont="1" applyFill="1" applyBorder="1" applyAlignment="1">
      <alignment horizontal="center" vertical="top" wrapText="1"/>
      <protection/>
    </xf>
    <xf numFmtId="0" fontId="6" fillId="0" borderId="2" xfId="112" applyFont="1" applyFill="1" applyBorder="1" applyAlignment="1">
      <alignment vertical="top" wrapText="1"/>
      <protection/>
    </xf>
    <xf numFmtId="172" fontId="6" fillId="0" borderId="2" xfId="112" applyNumberFormat="1" applyFont="1" applyFill="1" applyBorder="1" applyAlignment="1">
      <alignment horizontal="right" vertical="top" wrapText="1"/>
      <protection/>
    </xf>
    <xf numFmtId="0" fontId="5" fillId="0" borderId="2" xfId="112" applyFont="1" applyFill="1" applyBorder="1" applyAlignment="1">
      <alignment vertical="top" wrapText="1"/>
      <protection/>
    </xf>
    <xf numFmtId="172" fontId="5" fillId="0" borderId="2" xfId="112" applyNumberFormat="1" applyFont="1" applyFill="1" applyBorder="1" applyAlignment="1">
      <alignment horizontal="right" vertical="top" wrapText="1"/>
      <protection/>
    </xf>
    <xf numFmtId="4" fontId="6" fillId="0" borderId="2" xfId="0" applyNumberFormat="1" applyFont="1" applyFill="1" applyBorder="1" applyAlignment="1">
      <alignment horizontal="center" vertical="top" wrapText="1"/>
    </xf>
    <xf numFmtId="4" fontId="5" fillId="0" borderId="2" xfId="0" applyNumberFormat="1" applyFont="1" applyFill="1" applyBorder="1" applyAlignment="1">
      <alignment vertical="top" wrapText="1"/>
    </xf>
    <xf numFmtId="4" fontId="5" fillId="0" borderId="2" xfId="0" applyNumberFormat="1" applyFont="1" applyFill="1" applyBorder="1" applyAlignment="1">
      <alignment horizontal="center" vertical="top" wrapText="1"/>
    </xf>
    <xf numFmtId="172" fontId="5" fillId="0" borderId="2" xfId="0" applyNumberFormat="1" applyFont="1" applyFill="1" applyBorder="1" applyAlignment="1">
      <alignment horizontal="right"/>
    </xf>
    <xf numFmtId="172" fontId="0" fillId="0" borderId="2" xfId="0" applyNumberFormat="1" applyFont="1" applyFill="1" applyBorder="1" applyAlignment="1">
      <alignment vertical="top"/>
    </xf>
    <xf numFmtId="192" fontId="5" fillId="0" borderId="2" xfId="124" applyNumberFormat="1" applyFont="1" applyFill="1" applyBorder="1" applyAlignment="1">
      <alignment horizontal="right" vertical="top" wrapText="1"/>
    </xf>
    <xf numFmtId="10" fontId="5" fillId="0" borderId="2" xfId="0" applyNumberFormat="1" applyFont="1" applyFill="1" applyBorder="1" applyAlignment="1">
      <alignment horizontal="left" vertical="top" wrapText="1"/>
    </xf>
    <xf numFmtId="49" fontId="5" fillId="0" borderId="2" xfId="124" applyNumberFormat="1" applyFont="1" applyFill="1" applyBorder="1" applyAlignment="1">
      <alignment horizontal="center" vertical="center"/>
    </xf>
    <xf numFmtId="3" fontId="5" fillId="0" borderId="2" xfId="124"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20" fillId="0" borderId="0" xfId="0" applyFont="1" applyFill="1" applyBorder="1" applyAlignment="1">
      <alignment horizontal="right" vertical="top" wrapText="1" indent="4"/>
    </xf>
    <xf numFmtId="0" fontId="5" fillId="0" borderId="2" xfId="0" applyFont="1" applyFill="1" applyBorder="1" applyAlignment="1">
      <alignment wrapText="1"/>
    </xf>
    <xf numFmtId="0" fontId="5" fillId="0" borderId="2" xfId="0" applyFont="1" applyFill="1" applyBorder="1" applyAlignment="1">
      <alignment horizontal="left" vertical="top" wrapText="1"/>
    </xf>
    <xf numFmtId="0" fontId="5" fillId="0" borderId="2" xfId="0" applyFont="1" applyFill="1" applyBorder="1" applyAlignment="1">
      <alignment/>
    </xf>
    <xf numFmtId="0" fontId="20" fillId="0" borderId="0" xfId="0" applyFont="1" applyFill="1" applyBorder="1" applyAlignment="1">
      <alignment horizontal="center" vertical="top" wrapText="1"/>
    </xf>
    <xf numFmtId="0" fontId="6" fillId="0" borderId="2" xfId="0" applyFont="1" applyFill="1" applyBorder="1" applyAlignment="1">
      <alignment horizontal="center" vertical="center" wrapText="1"/>
    </xf>
    <xf numFmtId="172" fontId="6" fillId="0" borderId="2" xfId="0" applyNumberFormat="1" applyFont="1" applyFill="1" applyBorder="1" applyAlignment="1">
      <alignment horizontal="center" vertical="center" wrapText="1"/>
    </xf>
    <xf numFmtId="0" fontId="21"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49" fontId="5" fillId="0" borderId="2" xfId="0" applyNumberFormat="1" applyFont="1" applyFill="1" applyBorder="1" applyAlignment="1">
      <alignment horizontal="center" vertical="top" wrapText="1"/>
    </xf>
    <xf numFmtId="172" fontId="5" fillId="0" borderId="2" xfId="0" applyNumberFormat="1" applyFont="1" applyFill="1" applyBorder="1" applyAlignment="1">
      <alignment horizontal="right" vertical="top" wrapText="1"/>
    </xf>
    <xf numFmtId="0" fontId="5" fillId="0" borderId="0" xfId="0" applyNumberFormat="1" applyFont="1" applyFill="1" applyBorder="1" applyAlignment="1">
      <alignment horizontal="left" vertical="top" wrapText="1"/>
    </xf>
    <xf numFmtId="172" fontId="5" fillId="0" borderId="2" xfId="0" applyNumberFormat="1" applyFont="1" applyFill="1" applyBorder="1" applyAlignment="1">
      <alignment horizontal="right" vertical="top"/>
    </xf>
    <xf numFmtId="0" fontId="5" fillId="0" borderId="0" xfId="0" applyFont="1" applyFill="1" applyBorder="1" applyAlignment="1">
      <alignment horizontal="left" vertical="top" wrapText="1"/>
    </xf>
    <xf numFmtId="0" fontId="5" fillId="0" borderId="2" xfId="0" applyFont="1" applyFill="1" applyBorder="1" applyAlignment="1">
      <alignment vertical="top" wrapText="1"/>
    </xf>
    <xf numFmtId="2" fontId="5" fillId="0" borderId="2" xfId="0" applyNumberFormat="1" applyFont="1" applyFill="1" applyBorder="1" applyAlignment="1">
      <alignment vertical="top" wrapText="1"/>
    </xf>
    <xf numFmtId="0" fontId="5" fillId="0" borderId="2" xfId="0" applyFont="1" applyFill="1" applyBorder="1" applyAlignment="1">
      <alignment horizontal="left" wrapText="1"/>
    </xf>
    <xf numFmtId="0" fontId="71"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2" xfId="0" applyFont="1" applyFill="1" applyBorder="1" applyAlignment="1">
      <alignment horizontal="center"/>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cellXfs>
  <cellStyles count="1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Äĺíĺćíűé [0]_ÂŇÔĐ 2001" xfId="33"/>
    <cellStyle name="Alilciue [0]_Cnni?icec" xfId="34"/>
    <cellStyle name="Äĺíĺćíűé [0]_Čńňî÷íčęč" xfId="35"/>
    <cellStyle name="Alilciue [0]_ddiai. ICIED" xfId="36"/>
    <cellStyle name="Äĺíĺćíűé [0]_ďđîăí. ÍČÎĘĐ" xfId="37"/>
    <cellStyle name="Alilciue [0]_Ddlae.ICIED" xfId="38"/>
    <cellStyle name="Äĺíĺćíűé [0]_Ďđĺäë.ÍČÎĘĐ" xfId="39"/>
    <cellStyle name="Alilciue [0]_Ddlaeiclic?" xfId="40"/>
    <cellStyle name="Äĺíĺćíűé [0]_Ďđĺäëîćĺíč˙" xfId="41"/>
    <cellStyle name="Alilciue [0]_Ecnn1 (2)" xfId="42"/>
    <cellStyle name="Äĺíĺćíűé [0]_Ëčńň1 (2)" xfId="43"/>
    <cellStyle name="Alilciue [0]_Iau.94" xfId="44"/>
    <cellStyle name="Äĺíĺćíűé [0]_Îáů.94" xfId="45"/>
    <cellStyle name="Alilciue [0]_Iau.95" xfId="46"/>
    <cellStyle name="Äĺíĺćíűé [0]_Îáů.95" xfId="47"/>
    <cellStyle name="Äĺíĺćíűé_ÂŇÔĐ 2001" xfId="48"/>
    <cellStyle name="Alilciue_Cnni?icec" xfId="49"/>
    <cellStyle name="Äĺíĺćíűé_Čńňî÷íčęč" xfId="50"/>
    <cellStyle name="Alilciue_ddiai. ICIED" xfId="51"/>
    <cellStyle name="Äĺíĺćíűé_ďđîăí. ÍČÎĘĐ" xfId="52"/>
    <cellStyle name="Alilciue_Ddlae.ICIED" xfId="53"/>
    <cellStyle name="Äĺíĺćíűé_Ďđĺäë.ÍČÎĘĐ" xfId="54"/>
    <cellStyle name="Alilciue_Ddlaeiclic?" xfId="55"/>
    <cellStyle name="Äĺíĺćíűé_Ďđĺäëîćĺíč˙" xfId="56"/>
    <cellStyle name="Alilciue_Ecnn1 (2)" xfId="57"/>
    <cellStyle name="Äĺíĺćíűé_Ëčńň1 (2)" xfId="58"/>
    <cellStyle name="Alilciue_Iau.94" xfId="59"/>
    <cellStyle name="Äĺíĺćíűé_Îáů.94" xfId="60"/>
    <cellStyle name="Alilciue_Iau.95" xfId="61"/>
    <cellStyle name="Äĺíĺćíűé_Îáů.95" xfId="62"/>
    <cellStyle name="Comma [0]_laroux" xfId="63"/>
    <cellStyle name="Comma_laroux" xfId="64"/>
    <cellStyle name="Comma0" xfId="65"/>
    <cellStyle name="Çŕăîëîâîę" xfId="66"/>
    <cellStyle name="Currency [0]_laroux" xfId="67"/>
    <cellStyle name="Currency_laroux" xfId="68"/>
    <cellStyle name="Currency0" xfId="69"/>
    <cellStyle name="Currency1" xfId="70"/>
    <cellStyle name="Date" xfId="71"/>
    <cellStyle name="Ďđîöĺíňíűé_laroux" xfId="72"/>
    <cellStyle name="Fixed" xfId="73"/>
    <cellStyle name="Head2" xfId="74"/>
    <cellStyle name="Heading 1" xfId="75"/>
    <cellStyle name="Heading 2" xfId="76"/>
    <cellStyle name="Iau?iue_AEIIRNN" xfId="77"/>
    <cellStyle name="Îáű÷íűé_3COM" xfId="78"/>
    <cellStyle name="Normal_3com (2)" xfId="79"/>
    <cellStyle name="Normal1" xfId="80"/>
    <cellStyle name="Nun??c [0]_Cnni?icec" xfId="81"/>
    <cellStyle name="Nun??c_Cnni?icec" xfId="82"/>
    <cellStyle name="Ňűń˙÷č [0]_ÂŇÔĐ 2001" xfId="83"/>
    <cellStyle name="Ňűń˙÷č_ÂŇÔĐ 2001" xfId="84"/>
    <cellStyle name="Ôčíŕíńîâűé [0]_laroux" xfId="85"/>
    <cellStyle name="Ôčíŕíńîâűé_laroux" xfId="86"/>
    <cellStyle name="p/n" xfId="87"/>
    <cellStyle name="Product" xfId="88"/>
    <cellStyle name="stand_bord" xfId="89"/>
    <cellStyle name="Total" xfId="90"/>
    <cellStyle name="Unit"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2" xfId="112"/>
    <cellStyle name="Обычный_ФАИП 2011 МЭРТ" xfId="113"/>
    <cellStyle name="Followed Hyperlink" xfId="114"/>
    <cellStyle name="Плохой" xfId="115"/>
    <cellStyle name="Пояснение" xfId="116"/>
    <cellStyle name="Примечание" xfId="117"/>
    <cellStyle name="Percent" xfId="118"/>
    <cellStyle name="Процентный 11" xfId="119"/>
    <cellStyle name="Связанная ячейка" xfId="120"/>
    <cellStyle name="Стиль 1" xfId="121"/>
    <cellStyle name="Стиль 1 2"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AC1585"/>
  <sheetViews>
    <sheetView tabSelected="1" view="pageBreakPreview" zoomScale="70" zoomScaleSheetLayoutView="70" zoomScalePageLayoutView="0" workbookViewId="0" topLeftCell="L25">
      <selection activeCell="O24" sqref="O24:O25"/>
    </sheetView>
  </sheetViews>
  <sheetFormatPr defaultColWidth="9.00390625" defaultRowHeight="12.75"/>
  <cols>
    <col min="1" max="1" width="10.375" style="3" hidden="1" customWidth="1"/>
    <col min="2" max="2" width="5.875" style="3" hidden="1" customWidth="1"/>
    <col min="3" max="3" width="5.25390625" style="3" hidden="1" customWidth="1"/>
    <col min="4" max="4" width="8.00390625" style="3" hidden="1" customWidth="1"/>
    <col min="5" max="5" width="6.625" style="3" hidden="1" customWidth="1"/>
    <col min="6" max="6" width="7.25390625" style="3" hidden="1" customWidth="1"/>
    <col min="7" max="8" width="8.125" style="3" hidden="1" customWidth="1"/>
    <col min="9" max="9" width="18.125" style="3" hidden="1" customWidth="1"/>
    <col min="10" max="10" width="9.375" style="2" customWidth="1"/>
    <col min="11" max="11" width="37.125" style="3" customWidth="1"/>
    <col min="12" max="13" width="15.125" style="1" customWidth="1"/>
    <col min="14" max="14" width="16.125" style="1" customWidth="1"/>
    <col min="15" max="15" width="15.125" style="1" customWidth="1"/>
    <col min="16" max="16" width="16.375" style="1" customWidth="1"/>
    <col min="17" max="17" width="15.125" style="1" customWidth="1"/>
    <col min="18" max="18" width="16.125" style="1" customWidth="1"/>
    <col min="19" max="19" width="15.125" style="1" customWidth="1"/>
    <col min="20" max="20" width="17.375" style="1" customWidth="1"/>
    <col min="21" max="24" width="17.375" style="4" hidden="1" customWidth="1"/>
    <col min="25" max="25" width="127.375" style="13" customWidth="1"/>
    <col min="26" max="26" width="17.625" style="3" hidden="1" customWidth="1"/>
    <col min="27" max="27" width="14.625" style="3" hidden="1" customWidth="1"/>
    <col min="28" max="28" width="0" style="3" hidden="1" customWidth="1"/>
    <col min="29" max="29" width="11.375" style="3" bestFit="1" customWidth="1"/>
    <col min="30" max="31" width="17.375" style="3" customWidth="1"/>
    <col min="32" max="16384" width="9.125" style="3" customWidth="1"/>
  </cols>
  <sheetData>
    <row r="1" ht="15.75">
      <c r="Y1" s="133" t="s">
        <v>7</v>
      </c>
    </row>
    <row r="2" spans="10:25" ht="41.25" customHeight="1">
      <c r="J2" s="137" t="s">
        <v>98</v>
      </c>
      <c r="K2" s="137"/>
      <c r="L2" s="137"/>
      <c r="M2" s="137"/>
      <c r="N2" s="137"/>
      <c r="O2" s="137"/>
      <c r="P2" s="137"/>
      <c r="Q2" s="137"/>
      <c r="R2" s="137"/>
      <c r="S2" s="137"/>
      <c r="T2" s="137"/>
      <c r="U2" s="137"/>
      <c r="V2" s="137"/>
      <c r="W2" s="137"/>
      <c r="X2" s="137"/>
      <c r="Y2" s="137"/>
    </row>
    <row r="3" spans="10:25" ht="23.25" customHeight="1">
      <c r="J3" s="140" t="s">
        <v>46</v>
      </c>
      <c r="K3" s="140"/>
      <c r="L3" s="140"/>
      <c r="M3" s="140"/>
      <c r="N3" s="140"/>
      <c r="O3" s="140"/>
      <c r="P3" s="140"/>
      <c r="Q3" s="140"/>
      <c r="R3" s="140"/>
      <c r="S3" s="140"/>
      <c r="T3" s="140"/>
      <c r="U3" s="140"/>
      <c r="V3" s="140"/>
      <c r="W3" s="140"/>
      <c r="X3" s="140"/>
      <c r="Y3" s="140"/>
    </row>
    <row r="4" spans="10:25" ht="20.25" customHeight="1">
      <c r="J4" s="141" t="s">
        <v>59</v>
      </c>
      <c r="K4" s="141"/>
      <c r="L4" s="141"/>
      <c r="M4" s="141"/>
      <c r="N4" s="141"/>
      <c r="O4" s="141"/>
      <c r="P4" s="141"/>
      <c r="Q4" s="141"/>
      <c r="R4" s="141"/>
      <c r="S4" s="141"/>
      <c r="T4" s="141"/>
      <c r="U4" s="141"/>
      <c r="V4" s="141"/>
      <c r="W4" s="141"/>
      <c r="X4" s="141"/>
      <c r="Y4" s="141"/>
    </row>
    <row r="5" spans="10:26" ht="78.75" customHeight="1">
      <c r="J5" s="138" t="s">
        <v>6</v>
      </c>
      <c r="K5" s="138" t="s">
        <v>8</v>
      </c>
      <c r="L5" s="139" t="s">
        <v>86</v>
      </c>
      <c r="M5" s="139"/>
      <c r="N5" s="139"/>
      <c r="O5" s="139"/>
      <c r="P5" s="139"/>
      <c r="Q5" s="139"/>
      <c r="R5" s="139" t="s">
        <v>16</v>
      </c>
      <c r="S5" s="139"/>
      <c r="T5" s="139"/>
      <c r="U5" s="22"/>
      <c r="V5" s="22"/>
      <c r="W5" s="22"/>
      <c r="X5" s="22"/>
      <c r="Y5" s="138" t="s">
        <v>87</v>
      </c>
      <c r="Z5" s="23"/>
    </row>
    <row r="6" spans="10:26" ht="39.75" customHeight="1">
      <c r="J6" s="138"/>
      <c r="K6" s="138"/>
      <c r="L6" s="139" t="s">
        <v>9</v>
      </c>
      <c r="M6" s="139"/>
      <c r="N6" s="139" t="s">
        <v>10</v>
      </c>
      <c r="O6" s="139"/>
      <c r="P6" s="139" t="s">
        <v>11</v>
      </c>
      <c r="Q6" s="139"/>
      <c r="R6" s="139" t="s">
        <v>12</v>
      </c>
      <c r="S6" s="139"/>
      <c r="T6" s="139" t="s">
        <v>60</v>
      </c>
      <c r="U6" s="22"/>
      <c r="V6" s="22"/>
      <c r="W6" s="22"/>
      <c r="X6" s="22"/>
      <c r="Y6" s="138"/>
      <c r="Z6" s="23"/>
    </row>
    <row r="7" spans="10:26" ht="78.75" customHeight="1">
      <c r="J7" s="138"/>
      <c r="K7" s="138"/>
      <c r="L7" s="22" t="s">
        <v>88</v>
      </c>
      <c r="M7" s="22" t="s">
        <v>89</v>
      </c>
      <c r="N7" s="22" t="s">
        <v>90</v>
      </c>
      <c r="O7" s="22" t="s">
        <v>91</v>
      </c>
      <c r="P7" s="22" t="s">
        <v>90</v>
      </c>
      <c r="Q7" s="22" t="s">
        <v>92</v>
      </c>
      <c r="R7" s="22" t="s">
        <v>93</v>
      </c>
      <c r="S7" s="22" t="s">
        <v>94</v>
      </c>
      <c r="T7" s="139"/>
      <c r="U7" s="22"/>
      <c r="V7" s="22"/>
      <c r="W7" s="22"/>
      <c r="X7" s="22"/>
      <c r="Y7" s="138"/>
      <c r="Z7" s="23"/>
    </row>
    <row r="8" spans="10:26" ht="12.75">
      <c r="J8" s="130">
        <v>1</v>
      </c>
      <c r="K8" s="130">
        <v>2</v>
      </c>
      <c r="L8" s="131">
        <v>3</v>
      </c>
      <c r="M8" s="131">
        <v>4</v>
      </c>
      <c r="N8" s="131">
        <v>5</v>
      </c>
      <c r="O8" s="131">
        <v>6</v>
      </c>
      <c r="P8" s="131">
        <v>7</v>
      </c>
      <c r="Q8" s="131">
        <v>8</v>
      </c>
      <c r="R8" s="131">
        <v>9</v>
      </c>
      <c r="S8" s="131">
        <v>10</v>
      </c>
      <c r="T8" s="131">
        <v>11</v>
      </c>
      <c r="U8" s="24"/>
      <c r="V8" s="24"/>
      <c r="W8" s="24"/>
      <c r="X8" s="24"/>
      <c r="Y8" s="132"/>
      <c r="Z8" s="23"/>
    </row>
    <row r="9" spans="10:26" ht="16.5" customHeight="1">
      <c r="J9" s="25" t="s">
        <v>1</v>
      </c>
      <c r="K9" s="26" t="s">
        <v>13</v>
      </c>
      <c r="L9" s="16">
        <f>L11+L13+L15</f>
        <v>237234794.09999996</v>
      </c>
      <c r="M9" s="16">
        <f>M11+M13+M15</f>
        <v>16769331.000000002</v>
      </c>
      <c r="N9" s="16">
        <f aca="true" t="shared" si="0" ref="N9:S9">N18+N35+N54+N1348+N1403+N1489+N1572</f>
        <v>8396400</v>
      </c>
      <c r="O9" s="16">
        <f t="shared" si="0"/>
        <v>492015.7</v>
      </c>
      <c r="P9" s="16">
        <f t="shared" si="0"/>
        <v>433907000</v>
      </c>
      <c r="Q9" s="16">
        <f t="shared" si="0"/>
        <v>104894654.74525002</v>
      </c>
      <c r="R9" s="16">
        <f t="shared" si="0"/>
        <v>679538194.1</v>
      </c>
      <c r="S9" s="16">
        <f t="shared" si="0"/>
        <v>122156001.44525003</v>
      </c>
      <c r="T9" s="16">
        <f>T18+T35+T54+T1348+T1403+T1489+T1572-0.1</f>
        <v>105372319.49555</v>
      </c>
      <c r="U9" s="27"/>
      <c r="V9" s="27"/>
      <c r="W9" s="27"/>
      <c r="X9" s="27"/>
      <c r="Y9" s="129">
        <f>T9/R9</f>
        <v>0.15506460182875834</v>
      </c>
      <c r="Z9" s="23"/>
    </row>
    <row r="10" spans="10:26" ht="16.5" customHeight="1">
      <c r="J10" s="25"/>
      <c r="K10" s="26" t="s">
        <v>0</v>
      </c>
      <c r="L10" s="16"/>
      <c r="M10" s="16"/>
      <c r="N10" s="16"/>
      <c r="O10" s="16"/>
      <c r="P10" s="16"/>
      <c r="Q10" s="16"/>
      <c r="R10" s="16"/>
      <c r="S10" s="28"/>
      <c r="T10" s="28"/>
      <c r="U10" s="29"/>
      <c r="V10" s="29"/>
      <c r="W10" s="29"/>
      <c r="X10" s="29"/>
      <c r="Y10" s="116"/>
      <c r="Z10" s="23"/>
    </row>
    <row r="11" spans="10:26" ht="16.5" customHeight="1">
      <c r="J11" s="25" t="s">
        <v>2</v>
      </c>
      <c r="K11" s="26" t="s">
        <v>14</v>
      </c>
      <c r="L11" s="16">
        <f>L20+L37+L56+L1350+L1405+L1491+L1574</f>
        <v>217946539.39999998</v>
      </c>
      <c r="M11" s="16">
        <f>M20+M37+M56+M1350+M1405+M1491+M1574</f>
        <v>16657070.100000001</v>
      </c>
      <c r="N11" s="16">
        <v>0</v>
      </c>
      <c r="O11" s="16">
        <v>0</v>
      </c>
      <c r="P11" s="16">
        <v>0</v>
      </c>
      <c r="Q11" s="16">
        <v>0</v>
      </c>
      <c r="R11" s="16">
        <f>L11</f>
        <v>217946539.39999998</v>
      </c>
      <c r="S11" s="16">
        <f>M11</f>
        <v>16657070.100000001</v>
      </c>
      <c r="T11" s="16">
        <f>T20+T37+T56+T1350+T1405+T1491+T1574-0.1</f>
        <v>18252627.26783</v>
      </c>
      <c r="U11" s="27"/>
      <c r="V11" s="27"/>
      <c r="W11" s="27"/>
      <c r="X11" s="27"/>
      <c r="Y11" s="129">
        <f>T11/R11</f>
        <v>0.08374818576187955</v>
      </c>
      <c r="Z11" s="23"/>
    </row>
    <row r="12" spans="10:26" ht="16.5" customHeight="1">
      <c r="J12" s="25"/>
      <c r="K12" s="26"/>
      <c r="L12" s="16"/>
      <c r="M12" s="16"/>
      <c r="N12" s="16"/>
      <c r="O12" s="16"/>
      <c r="P12" s="16"/>
      <c r="Q12" s="16"/>
      <c r="R12" s="16"/>
      <c r="S12" s="28"/>
      <c r="T12" s="28"/>
      <c r="U12" s="29"/>
      <c r="V12" s="29"/>
      <c r="W12" s="29"/>
      <c r="X12" s="29"/>
      <c r="Y12" s="19"/>
      <c r="Z12" s="23"/>
    </row>
    <row r="13" spans="10:26" ht="27" customHeight="1">
      <c r="J13" s="25" t="s">
        <v>15</v>
      </c>
      <c r="K13" s="26" t="s">
        <v>43</v>
      </c>
      <c r="L13" s="16">
        <f>L1493</f>
        <v>302084.7</v>
      </c>
      <c r="M13" s="16">
        <f>M1493</f>
        <v>0</v>
      </c>
      <c r="N13" s="16">
        <v>0</v>
      </c>
      <c r="O13" s="16">
        <v>0</v>
      </c>
      <c r="P13" s="16">
        <v>0</v>
      </c>
      <c r="Q13" s="16">
        <v>0</v>
      </c>
      <c r="R13" s="16">
        <f>L13</f>
        <v>302084.7</v>
      </c>
      <c r="S13" s="16">
        <v>0</v>
      </c>
      <c r="T13" s="16">
        <v>0</v>
      </c>
      <c r="U13" s="27"/>
      <c r="V13" s="27"/>
      <c r="W13" s="27"/>
      <c r="X13" s="27"/>
      <c r="Y13" s="19"/>
      <c r="Z13" s="23"/>
    </row>
    <row r="14" spans="10:26" ht="17.25" customHeight="1">
      <c r="J14" s="25"/>
      <c r="K14" s="26"/>
      <c r="L14" s="16"/>
      <c r="M14" s="16"/>
      <c r="N14" s="16"/>
      <c r="O14" s="16"/>
      <c r="P14" s="16"/>
      <c r="Q14" s="16"/>
      <c r="R14" s="16"/>
      <c r="S14" s="28"/>
      <c r="T14" s="28"/>
      <c r="U14" s="29"/>
      <c r="V14" s="29"/>
      <c r="W14" s="29"/>
      <c r="X14" s="29"/>
      <c r="Y14" s="19"/>
      <c r="Z14" s="23"/>
    </row>
    <row r="15" spans="10:26" ht="27" customHeight="1">
      <c r="J15" s="25" t="s">
        <v>45</v>
      </c>
      <c r="K15" s="26" t="s">
        <v>44</v>
      </c>
      <c r="L15" s="16">
        <f>L57</f>
        <v>18986170</v>
      </c>
      <c r="M15" s="16">
        <f>M57</f>
        <v>112260.90000000001</v>
      </c>
      <c r="N15" s="16">
        <v>0</v>
      </c>
      <c r="O15" s="16">
        <v>0</v>
      </c>
      <c r="P15" s="16">
        <v>0</v>
      </c>
      <c r="Q15" s="16">
        <v>0</v>
      </c>
      <c r="R15" s="16">
        <f>L15+N15</f>
        <v>18986170</v>
      </c>
      <c r="S15" s="16">
        <f>M15</f>
        <v>112260.90000000001</v>
      </c>
      <c r="T15" s="16">
        <f>M15</f>
        <v>112260.90000000001</v>
      </c>
      <c r="U15" s="27"/>
      <c r="V15" s="27"/>
      <c r="W15" s="27"/>
      <c r="X15" s="27"/>
      <c r="Y15" s="30"/>
      <c r="Z15" s="23"/>
    </row>
    <row r="16" spans="10:26" ht="16.5" customHeight="1">
      <c r="J16" s="31"/>
      <c r="K16" s="19"/>
      <c r="L16" s="15"/>
      <c r="M16" s="15"/>
      <c r="N16" s="15"/>
      <c r="O16" s="15"/>
      <c r="P16" s="15"/>
      <c r="Q16" s="15"/>
      <c r="R16" s="15"/>
      <c r="S16" s="32"/>
      <c r="T16" s="32"/>
      <c r="U16" s="33"/>
      <c r="V16" s="33"/>
      <c r="W16" s="33"/>
      <c r="X16" s="33"/>
      <c r="Y16" s="19"/>
      <c r="Z16" s="23"/>
    </row>
    <row r="17" spans="10:26" ht="31.5" customHeight="1">
      <c r="J17" s="25"/>
      <c r="K17" s="26" t="s">
        <v>25</v>
      </c>
      <c r="L17" s="16"/>
      <c r="M17" s="16"/>
      <c r="N17" s="16"/>
      <c r="O17" s="16"/>
      <c r="P17" s="16"/>
      <c r="Q17" s="16"/>
      <c r="R17" s="16"/>
      <c r="S17" s="28"/>
      <c r="T17" s="28"/>
      <c r="U17" s="29"/>
      <c r="V17" s="29"/>
      <c r="W17" s="29"/>
      <c r="X17" s="29"/>
      <c r="Y17" s="19"/>
      <c r="Z17" s="23"/>
    </row>
    <row r="18" spans="10:26" s="9" customFormat="1" ht="18" customHeight="1">
      <c r="J18" s="25" t="s">
        <v>1</v>
      </c>
      <c r="K18" s="26" t="s">
        <v>13</v>
      </c>
      <c r="L18" s="16">
        <f>L20</f>
        <v>13827833.299999999</v>
      </c>
      <c r="M18" s="16">
        <f>M20</f>
        <v>475084.3</v>
      </c>
      <c r="N18" s="16">
        <f>N26+N22+N28+N30+N24+N32</f>
        <v>32600</v>
      </c>
      <c r="O18" s="16">
        <f>O26+O22+O28+O30+O24+O32</f>
        <v>0</v>
      </c>
      <c r="P18" s="16">
        <f>P22+P24+P26+P28+P30+P27+P32</f>
        <v>5933500</v>
      </c>
      <c r="Q18" s="16">
        <f>Q22+Q24+Q26+Q28+Q30+Q27+Q32</f>
        <v>508914.9</v>
      </c>
      <c r="R18" s="16">
        <f>L18+N18+P18</f>
        <v>19793933.299999997</v>
      </c>
      <c r="S18" s="16">
        <f>M18+O18+Q18</f>
        <v>983999.2</v>
      </c>
      <c r="T18" s="16">
        <f>SUM(T22:T32)</f>
        <v>1713263.2999999998</v>
      </c>
      <c r="U18" s="27"/>
      <c r="V18" s="27"/>
      <c r="W18" s="27"/>
      <c r="X18" s="27"/>
      <c r="Y18" s="27"/>
      <c r="Z18" s="34"/>
    </row>
    <row r="19" spans="10:26" s="9" customFormat="1" ht="18.75" customHeight="1">
      <c r="J19" s="25"/>
      <c r="K19" s="26" t="s">
        <v>0</v>
      </c>
      <c r="L19" s="16"/>
      <c r="M19" s="16"/>
      <c r="N19" s="16"/>
      <c r="O19" s="16"/>
      <c r="P19" s="16"/>
      <c r="Q19" s="16"/>
      <c r="R19" s="16"/>
      <c r="S19" s="28"/>
      <c r="T19" s="28"/>
      <c r="U19" s="29"/>
      <c r="V19" s="29"/>
      <c r="W19" s="29"/>
      <c r="X19" s="29"/>
      <c r="Y19" s="26"/>
      <c r="Z19" s="34"/>
    </row>
    <row r="20" spans="10:26" s="9" customFormat="1" ht="18" customHeight="1">
      <c r="J20" s="25" t="s">
        <v>2</v>
      </c>
      <c r="K20" s="26" t="s">
        <v>14</v>
      </c>
      <c r="L20" s="16">
        <f>SUM(L22:L32)</f>
        <v>13827833.299999999</v>
      </c>
      <c r="M20" s="16">
        <f>SUM(M22:M32)</f>
        <v>475084.3</v>
      </c>
      <c r="N20" s="16">
        <v>0</v>
      </c>
      <c r="O20" s="16">
        <v>0</v>
      </c>
      <c r="P20" s="16">
        <v>0</v>
      </c>
      <c r="Q20" s="16">
        <v>0</v>
      </c>
      <c r="R20" s="16">
        <f>L20+N20+P20</f>
        <v>13827833.299999999</v>
      </c>
      <c r="S20" s="16">
        <f>M20+O20+Q20</f>
        <v>475084.3</v>
      </c>
      <c r="T20" s="16">
        <f>SUM(T22:T32)-Q18</f>
        <v>1204348.4</v>
      </c>
      <c r="U20" s="27"/>
      <c r="V20" s="27"/>
      <c r="W20" s="27"/>
      <c r="X20" s="27"/>
      <c r="Y20" s="35"/>
      <c r="Z20" s="34"/>
    </row>
    <row r="21" spans="10:26" ht="27" customHeight="1">
      <c r="J21" s="31"/>
      <c r="K21" s="19" t="s">
        <v>49</v>
      </c>
      <c r="L21" s="15"/>
      <c r="M21" s="15"/>
      <c r="N21" s="15"/>
      <c r="O21" s="15"/>
      <c r="P21" s="15"/>
      <c r="Q21" s="15"/>
      <c r="R21" s="15"/>
      <c r="S21" s="32"/>
      <c r="T21" s="32"/>
      <c r="U21" s="33"/>
      <c r="V21" s="33"/>
      <c r="W21" s="33"/>
      <c r="X21" s="33"/>
      <c r="Y21" s="36"/>
      <c r="Z21" s="23"/>
    </row>
    <row r="22" spans="10:26" ht="336" customHeight="1">
      <c r="J22" s="142" t="s">
        <v>17</v>
      </c>
      <c r="K22" s="147" t="s">
        <v>82</v>
      </c>
      <c r="L22" s="143">
        <v>9041845.9</v>
      </c>
      <c r="M22" s="143">
        <v>0</v>
      </c>
      <c r="N22" s="143">
        <v>0</v>
      </c>
      <c r="O22" s="143">
        <v>0</v>
      </c>
      <c r="P22" s="143">
        <v>0</v>
      </c>
      <c r="Q22" s="143">
        <v>0</v>
      </c>
      <c r="R22" s="143">
        <f>L22+N22+P22</f>
        <v>9041845.9</v>
      </c>
      <c r="S22" s="143">
        <f>M22+O22+Q22</f>
        <v>0</v>
      </c>
      <c r="T22" s="145">
        <v>0</v>
      </c>
      <c r="U22" s="33"/>
      <c r="V22" s="33"/>
      <c r="W22" s="33"/>
      <c r="X22" s="33"/>
      <c r="Y22" s="147" t="s">
        <v>1524</v>
      </c>
      <c r="Z22" s="23"/>
    </row>
    <row r="23" spans="10:26" ht="387" customHeight="1">
      <c r="J23" s="142"/>
      <c r="K23" s="147"/>
      <c r="L23" s="143"/>
      <c r="M23" s="143"/>
      <c r="N23" s="143"/>
      <c r="O23" s="143"/>
      <c r="P23" s="143"/>
      <c r="Q23" s="143"/>
      <c r="R23" s="143"/>
      <c r="S23" s="143"/>
      <c r="T23" s="145"/>
      <c r="U23" s="33"/>
      <c r="V23" s="33"/>
      <c r="W23" s="33"/>
      <c r="X23" s="33"/>
      <c r="Y23" s="147"/>
      <c r="Z23" s="23"/>
    </row>
    <row r="24" spans="10:26" ht="118.5" customHeight="1">
      <c r="J24" s="142" t="s">
        <v>18</v>
      </c>
      <c r="K24" s="147" t="s">
        <v>79</v>
      </c>
      <c r="L24" s="143">
        <v>105673.1</v>
      </c>
      <c r="M24" s="143">
        <v>0</v>
      </c>
      <c r="N24" s="143">
        <v>0</v>
      </c>
      <c r="O24" s="143">
        <v>0</v>
      </c>
      <c r="P24" s="143">
        <v>0</v>
      </c>
      <c r="Q24" s="143">
        <v>0</v>
      </c>
      <c r="R24" s="143">
        <f>L24+N24+P24</f>
        <v>105673.1</v>
      </c>
      <c r="S24" s="143">
        <f>M24+O24+Q24</f>
        <v>0</v>
      </c>
      <c r="T24" s="145">
        <v>0</v>
      </c>
      <c r="U24" s="33"/>
      <c r="V24" s="33"/>
      <c r="W24" s="33"/>
      <c r="X24" s="33"/>
      <c r="Y24" s="148" t="s">
        <v>1520</v>
      </c>
      <c r="Z24" s="23"/>
    </row>
    <row r="25" spans="10:26" ht="118.5" customHeight="1">
      <c r="J25" s="142"/>
      <c r="K25" s="147"/>
      <c r="L25" s="143"/>
      <c r="M25" s="143"/>
      <c r="N25" s="143"/>
      <c r="O25" s="143"/>
      <c r="P25" s="143"/>
      <c r="Q25" s="143"/>
      <c r="R25" s="143"/>
      <c r="S25" s="143"/>
      <c r="T25" s="145"/>
      <c r="U25" s="33"/>
      <c r="V25" s="33"/>
      <c r="W25" s="33"/>
      <c r="X25" s="33"/>
      <c r="Y25" s="148"/>
      <c r="Z25" s="23"/>
    </row>
    <row r="26" spans="10:26" ht="126.75" customHeight="1">
      <c r="J26" s="37" t="s">
        <v>19</v>
      </c>
      <c r="K26" s="19" t="s">
        <v>78</v>
      </c>
      <c r="L26" s="15">
        <v>100000</v>
      </c>
      <c r="M26" s="15">
        <v>0</v>
      </c>
      <c r="N26" s="15">
        <v>0</v>
      </c>
      <c r="O26" s="15">
        <v>0</v>
      </c>
      <c r="P26" s="15">
        <v>100000</v>
      </c>
      <c r="Q26" s="15">
        <v>17815.9</v>
      </c>
      <c r="R26" s="15">
        <f aca="true" t="shared" si="1" ref="R26:S28">L26+N26+P26</f>
        <v>200000</v>
      </c>
      <c r="S26" s="15">
        <f t="shared" si="1"/>
        <v>17815.9</v>
      </c>
      <c r="T26" s="32">
        <v>17815.9</v>
      </c>
      <c r="U26" s="33"/>
      <c r="V26" s="33"/>
      <c r="W26" s="33"/>
      <c r="X26" s="33"/>
      <c r="Y26" s="19" t="s">
        <v>1521</v>
      </c>
      <c r="Z26" s="23"/>
    </row>
    <row r="27" spans="10:26" ht="46.5" customHeight="1">
      <c r="J27" s="37" t="s">
        <v>20</v>
      </c>
      <c r="K27" s="19" t="s">
        <v>95</v>
      </c>
      <c r="L27" s="15">
        <v>0</v>
      </c>
      <c r="M27" s="15">
        <v>0</v>
      </c>
      <c r="N27" s="15">
        <v>0</v>
      </c>
      <c r="O27" s="15">
        <v>0</v>
      </c>
      <c r="P27" s="15">
        <v>3576000</v>
      </c>
      <c r="Q27" s="15">
        <v>0</v>
      </c>
      <c r="R27" s="15">
        <f>P27</f>
        <v>3576000</v>
      </c>
      <c r="S27" s="15">
        <v>0</v>
      </c>
      <c r="T27" s="32">
        <v>0</v>
      </c>
      <c r="U27" s="33"/>
      <c r="V27" s="33"/>
      <c r="W27" s="33"/>
      <c r="X27" s="33"/>
      <c r="Y27" s="19"/>
      <c r="Z27" s="23"/>
    </row>
    <row r="28" spans="10:26" ht="302.25" customHeight="1">
      <c r="J28" s="142" t="s">
        <v>22</v>
      </c>
      <c r="K28" s="147" t="s">
        <v>21</v>
      </c>
      <c r="L28" s="143">
        <v>3114267.1</v>
      </c>
      <c r="M28" s="143">
        <v>475084.3</v>
      </c>
      <c r="N28" s="143">
        <v>0</v>
      </c>
      <c r="O28" s="143">
        <v>0</v>
      </c>
      <c r="P28" s="143">
        <v>0</v>
      </c>
      <c r="Q28" s="143">
        <v>53328</v>
      </c>
      <c r="R28" s="143">
        <f t="shared" si="1"/>
        <v>3114267.1</v>
      </c>
      <c r="S28" s="143">
        <f t="shared" si="1"/>
        <v>528412.3</v>
      </c>
      <c r="T28" s="145">
        <f>1204251.4+Q28</f>
        <v>1257579.4</v>
      </c>
      <c r="U28" s="33"/>
      <c r="V28" s="33"/>
      <c r="W28" s="33"/>
      <c r="X28" s="33"/>
      <c r="Y28" s="147" t="s">
        <v>1522</v>
      </c>
      <c r="Z28" s="23"/>
    </row>
    <row r="29" spans="10:26" ht="302.25" customHeight="1">
      <c r="J29" s="142"/>
      <c r="K29" s="147"/>
      <c r="L29" s="143"/>
      <c r="M29" s="143"/>
      <c r="N29" s="143"/>
      <c r="O29" s="143"/>
      <c r="P29" s="143"/>
      <c r="Q29" s="143"/>
      <c r="R29" s="143"/>
      <c r="S29" s="143"/>
      <c r="T29" s="145"/>
      <c r="U29" s="33"/>
      <c r="V29" s="33"/>
      <c r="W29" s="33"/>
      <c r="X29" s="33"/>
      <c r="Y29" s="147"/>
      <c r="Z29" s="23"/>
    </row>
    <row r="30" spans="10:26" ht="37.5" customHeight="1">
      <c r="J30" s="142" t="s">
        <v>23</v>
      </c>
      <c r="K30" s="147" t="s">
        <v>96</v>
      </c>
      <c r="L30" s="143">
        <v>201659.5</v>
      </c>
      <c r="M30" s="143">
        <v>0</v>
      </c>
      <c r="N30" s="143">
        <v>0</v>
      </c>
      <c r="O30" s="143">
        <v>0</v>
      </c>
      <c r="P30" s="143">
        <v>0</v>
      </c>
      <c r="Q30" s="143">
        <v>0</v>
      </c>
      <c r="R30" s="143">
        <f>L30+N30+P30</f>
        <v>201659.5</v>
      </c>
      <c r="S30" s="143">
        <f>O30+Q30+M30</f>
        <v>0</v>
      </c>
      <c r="T30" s="143">
        <v>97</v>
      </c>
      <c r="U30" s="33"/>
      <c r="V30" s="33"/>
      <c r="W30" s="33"/>
      <c r="X30" s="33"/>
      <c r="Y30" s="148" t="s">
        <v>99</v>
      </c>
      <c r="Z30" s="23"/>
    </row>
    <row r="31" spans="10:26" ht="37.5" customHeight="1">
      <c r="J31" s="142"/>
      <c r="K31" s="147"/>
      <c r="L31" s="143"/>
      <c r="M31" s="143"/>
      <c r="N31" s="143"/>
      <c r="O31" s="143"/>
      <c r="P31" s="143"/>
      <c r="Q31" s="143"/>
      <c r="R31" s="143"/>
      <c r="S31" s="143"/>
      <c r="T31" s="143"/>
      <c r="U31" s="33"/>
      <c r="V31" s="33"/>
      <c r="W31" s="33"/>
      <c r="X31" s="33"/>
      <c r="Y31" s="148"/>
      <c r="Z31" s="23"/>
    </row>
    <row r="32" spans="10:26" ht="289.5" customHeight="1">
      <c r="J32" s="37" t="s">
        <v>24</v>
      </c>
      <c r="K32" s="19" t="s">
        <v>97</v>
      </c>
      <c r="L32" s="15">
        <v>1264387.7</v>
      </c>
      <c r="M32" s="15">
        <v>0</v>
      </c>
      <c r="N32" s="15">
        <v>32600</v>
      </c>
      <c r="O32" s="15">
        <v>0</v>
      </c>
      <c r="P32" s="15">
        <v>2257500</v>
      </c>
      <c r="Q32" s="15">
        <v>437771</v>
      </c>
      <c r="R32" s="15">
        <f>L32+N32+P32</f>
        <v>3554487.7</v>
      </c>
      <c r="S32" s="15">
        <f>O32+Q32+M32</f>
        <v>437771</v>
      </c>
      <c r="T32" s="15">
        <f>Q32</f>
        <v>437771</v>
      </c>
      <c r="U32" s="33"/>
      <c r="V32" s="33"/>
      <c r="W32" s="33"/>
      <c r="X32" s="33"/>
      <c r="Y32" s="36" t="s">
        <v>1523</v>
      </c>
      <c r="Z32" s="23"/>
    </row>
    <row r="33" spans="10:26" ht="27" customHeight="1">
      <c r="J33" s="31"/>
      <c r="K33" s="19"/>
      <c r="L33" s="15"/>
      <c r="M33" s="15"/>
      <c r="N33" s="15"/>
      <c r="O33" s="15"/>
      <c r="P33" s="15"/>
      <c r="Q33" s="15"/>
      <c r="R33" s="15"/>
      <c r="S33" s="32"/>
      <c r="T33" s="32"/>
      <c r="U33" s="33"/>
      <c r="V33" s="33"/>
      <c r="W33" s="33"/>
      <c r="X33" s="33"/>
      <c r="Y33" s="36"/>
      <c r="Z33" s="23"/>
    </row>
    <row r="34" spans="10:26" ht="31.5" customHeight="1">
      <c r="J34" s="38"/>
      <c r="K34" s="26" t="s">
        <v>27</v>
      </c>
      <c r="L34" s="16"/>
      <c r="M34" s="16"/>
      <c r="N34" s="16"/>
      <c r="O34" s="16"/>
      <c r="P34" s="16"/>
      <c r="Q34" s="16"/>
      <c r="R34" s="16"/>
      <c r="S34" s="16"/>
      <c r="T34" s="28"/>
      <c r="U34" s="29"/>
      <c r="V34" s="29"/>
      <c r="W34" s="29"/>
      <c r="X34" s="29"/>
      <c r="Y34" s="36"/>
      <c r="Z34" s="23"/>
    </row>
    <row r="35" spans="10:26" ht="15.75" customHeight="1">
      <c r="J35" s="25" t="s">
        <v>1</v>
      </c>
      <c r="K35" s="26" t="s">
        <v>13</v>
      </c>
      <c r="L35" s="28">
        <f>L37</f>
        <v>1951032</v>
      </c>
      <c r="M35" s="28">
        <f>M37</f>
        <v>0</v>
      </c>
      <c r="N35" s="28">
        <f>N37</f>
        <v>0</v>
      </c>
      <c r="O35" s="28">
        <v>0</v>
      </c>
      <c r="P35" s="28">
        <f>P39+P40+P41+P42+P43+P44+P45+P46+P47+P48+P49+P50+P51</f>
        <v>209361200</v>
      </c>
      <c r="Q35" s="28">
        <f>Q39+Q40+Q41+Q42+Q43+Q44+Q45+Q46+Q47+Q48+Q49+Q50+Q51</f>
        <v>59567085.300000004</v>
      </c>
      <c r="R35" s="28">
        <f>L35+N35+P35</f>
        <v>211312232</v>
      </c>
      <c r="S35" s="28">
        <f>M35+O35+Q35</f>
        <v>59567085.300000004</v>
      </c>
      <c r="T35" s="28">
        <f>T39+T40+T41+T42+T43+T44+T45+T46+T47+T48+T49+T50+T51</f>
        <v>44991264.64</v>
      </c>
      <c r="U35" s="29"/>
      <c r="V35" s="29"/>
      <c r="W35" s="29"/>
      <c r="X35" s="29"/>
      <c r="Y35" s="19"/>
      <c r="Z35" s="23"/>
    </row>
    <row r="36" spans="10:26" ht="15.75" customHeight="1">
      <c r="J36" s="31"/>
      <c r="K36" s="19" t="s">
        <v>0</v>
      </c>
      <c r="L36" s="15"/>
      <c r="M36" s="15"/>
      <c r="N36" s="15"/>
      <c r="O36" s="15"/>
      <c r="P36" s="15"/>
      <c r="Q36" s="15"/>
      <c r="R36" s="15"/>
      <c r="S36" s="32"/>
      <c r="T36" s="32"/>
      <c r="U36" s="33"/>
      <c r="V36" s="33"/>
      <c r="W36" s="33"/>
      <c r="X36" s="33"/>
      <c r="Y36" s="19"/>
      <c r="Z36" s="23"/>
    </row>
    <row r="37" spans="10:26" ht="15.75" customHeight="1">
      <c r="J37" s="25"/>
      <c r="K37" s="26" t="s">
        <v>14</v>
      </c>
      <c r="L37" s="28">
        <f>L45</f>
        <v>1951032</v>
      </c>
      <c r="M37" s="28">
        <f>M45</f>
        <v>0</v>
      </c>
      <c r="N37" s="28">
        <f>SUM(N39:N51)</f>
        <v>0</v>
      </c>
      <c r="O37" s="28">
        <v>0</v>
      </c>
      <c r="P37" s="28">
        <v>0</v>
      </c>
      <c r="Q37" s="28">
        <v>0</v>
      </c>
      <c r="R37" s="28">
        <f>L37</f>
        <v>1951032</v>
      </c>
      <c r="S37" s="28">
        <f>M37</f>
        <v>0</v>
      </c>
      <c r="T37" s="28">
        <f>T45</f>
        <v>0</v>
      </c>
      <c r="U37" s="29"/>
      <c r="V37" s="29"/>
      <c r="W37" s="29"/>
      <c r="X37" s="29"/>
      <c r="Y37" s="19"/>
      <c r="Z37" s="23"/>
    </row>
    <row r="38" spans="10:26" ht="15.75" customHeight="1">
      <c r="J38" s="31"/>
      <c r="K38" s="19" t="s">
        <v>49</v>
      </c>
      <c r="L38" s="32"/>
      <c r="M38" s="32"/>
      <c r="N38" s="32"/>
      <c r="O38" s="32"/>
      <c r="P38" s="32"/>
      <c r="Q38" s="32"/>
      <c r="R38" s="32"/>
      <c r="S38" s="32"/>
      <c r="T38" s="32"/>
      <c r="U38" s="33"/>
      <c r="V38" s="33"/>
      <c r="W38" s="33"/>
      <c r="X38" s="33"/>
      <c r="Y38" s="19"/>
      <c r="Z38" s="23"/>
    </row>
    <row r="39" spans="10:26" ht="43.5" customHeight="1">
      <c r="J39" s="37"/>
      <c r="K39" s="19" t="s">
        <v>54</v>
      </c>
      <c r="L39" s="15">
        <v>0</v>
      </c>
      <c r="M39" s="15">
        <v>0</v>
      </c>
      <c r="N39" s="15">
        <v>0</v>
      </c>
      <c r="O39" s="15">
        <v>0</v>
      </c>
      <c r="P39" s="15">
        <v>16520000</v>
      </c>
      <c r="Q39" s="15">
        <v>2355770.3</v>
      </c>
      <c r="R39" s="15">
        <f aca="true" t="shared" si="2" ref="R39:R51">L39+N39+P39</f>
        <v>16520000</v>
      </c>
      <c r="S39" s="15">
        <f aca="true" t="shared" si="3" ref="S39:S45">Q39+O39+M39</f>
        <v>2355770.3</v>
      </c>
      <c r="T39" s="15">
        <f>348992*1.18</f>
        <v>411810.56</v>
      </c>
      <c r="U39" s="33"/>
      <c r="V39" s="33"/>
      <c r="W39" s="33"/>
      <c r="X39" s="33"/>
      <c r="Y39" s="36" t="s">
        <v>100</v>
      </c>
      <c r="Z39" s="23"/>
    </row>
    <row r="40" spans="10:26" ht="43.5" customHeight="1">
      <c r="J40" s="37"/>
      <c r="K40" s="19" t="s">
        <v>101</v>
      </c>
      <c r="L40" s="15">
        <v>0</v>
      </c>
      <c r="M40" s="15">
        <v>0</v>
      </c>
      <c r="N40" s="15">
        <v>0</v>
      </c>
      <c r="O40" s="15">
        <v>0</v>
      </c>
      <c r="P40" s="15">
        <v>30600</v>
      </c>
      <c r="Q40" s="15">
        <v>352436.9</v>
      </c>
      <c r="R40" s="15">
        <f t="shared" si="2"/>
        <v>30600</v>
      </c>
      <c r="S40" s="15">
        <f t="shared" si="3"/>
        <v>352436.9</v>
      </c>
      <c r="T40" s="15">
        <f>79249*1.18</f>
        <v>93513.81999999999</v>
      </c>
      <c r="U40" s="33"/>
      <c r="V40" s="33"/>
      <c r="W40" s="33"/>
      <c r="X40" s="33"/>
      <c r="Y40" s="36" t="s">
        <v>102</v>
      </c>
      <c r="Z40" s="23"/>
    </row>
    <row r="41" spans="10:26" ht="43.5" customHeight="1">
      <c r="J41" s="37"/>
      <c r="K41" s="19" t="s">
        <v>81</v>
      </c>
      <c r="L41" s="15">
        <v>0</v>
      </c>
      <c r="M41" s="15">
        <v>0</v>
      </c>
      <c r="N41" s="15">
        <v>0</v>
      </c>
      <c r="O41" s="15">
        <v>0</v>
      </c>
      <c r="P41" s="15">
        <v>9558000</v>
      </c>
      <c r="Q41" s="15">
        <v>173777.3</v>
      </c>
      <c r="R41" s="15">
        <f t="shared" si="2"/>
        <v>9558000</v>
      </c>
      <c r="S41" s="15">
        <f t="shared" si="3"/>
        <v>173777.3</v>
      </c>
      <c r="T41" s="15">
        <f>50602*1.18</f>
        <v>59710.35999999999</v>
      </c>
      <c r="U41" s="33"/>
      <c r="V41" s="33"/>
      <c r="W41" s="33"/>
      <c r="X41" s="33"/>
      <c r="Y41" s="36" t="s">
        <v>103</v>
      </c>
      <c r="Z41" s="23"/>
    </row>
    <row r="42" spans="10:26" ht="43.5" customHeight="1">
      <c r="J42" s="37"/>
      <c r="K42" s="19" t="s">
        <v>55</v>
      </c>
      <c r="L42" s="15">
        <v>0</v>
      </c>
      <c r="M42" s="15">
        <v>0</v>
      </c>
      <c r="N42" s="15">
        <v>0</v>
      </c>
      <c r="O42" s="15">
        <v>0</v>
      </c>
      <c r="P42" s="15">
        <v>5555600</v>
      </c>
      <c r="Q42" s="15">
        <v>103328.2</v>
      </c>
      <c r="R42" s="15">
        <f t="shared" si="2"/>
        <v>5555600</v>
      </c>
      <c r="S42" s="15">
        <f t="shared" si="3"/>
        <v>103328.2</v>
      </c>
      <c r="T42" s="15">
        <f>77135*1.18</f>
        <v>91019.29999999999</v>
      </c>
      <c r="U42" s="33"/>
      <c r="V42" s="33"/>
      <c r="W42" s="33"/>
      <c r="X42" s="33"/>
      <c r="Y42" s="36" t="s">
        <v>104</v>
      </c>
      <c r="Z42" s="23"/>
    </row>
    <row r="43" spans="10:26" ht="102" customHeight="1">
      <c r="J43" s="37"/>
      <c r="K43" s="19" t="s">
        <v>56</v>
      </c>
      <c r="L43" s="15">
        <v>0</v>
      </c>
      <c r="M43" s="15">
        <v>0</v>
      </c>
      <c r="N43" s="15">
        <v>0</v>
      </c>
      <c r="O43" s="15">
        <v>0</v>
      </c>
      <c r="P43" s="15">
        <v>5924200</v>
      </c>
      <c r="Q43" s="15">
        <v>247617.3</v>
      </c>
      <c r="R43" s="15">
        <f t="shared" si="2"/>
        <v>5924200</v>
      </c>
      <c r="S43" s="15">
        <f t="shared" si="3"/>
        <v>247617.3</v>
      </c>
      <c r="T43" s="15">
        <f>78938*1.18</f>
        <v>93146.84</v>
      </c>
      <c r="U43" s="33"/>
      <c r="V43" s="33"/>
      <c r="W43" s="33"/>
      <c r="X43" s="33"/>
      <c r="Y43" s="36" t="s">
        <v>105</v>
      </c>
      <c r="Z43" s="23"/>
    </row>
    <row r="44" spans="10:26" ht="43.5" customHeight="1">
      <c r="J44" s="37"/>
      <c r="K44" s="19" t="s">
        <v>74</v>
      </c>
      <c r="L44" s="15">
        <v>0</v>
      </c>
      <c r="M44" s="15">
        <v>0</v>
      </c>
      <c r="N44" s="15">
        <v>0</v>
      </c>
      <c r="O44" s="15">
        <v>0</v>
      </c>
      <c r="P44" s="15">
        <v>7273200</v>
      </c>
      <c r="Q44" s="15">
        <v>1419278.5</v>
      </c>
      <c r="R44" s="15">
        <f t="shared" si="2"/>
        <v>7273200</v>
      </c>
      <c r="S44" s="15">
        <f t="shared" si="3"/>
        <v>1419278.5</v>
      </c>
      <c r="T44" s="15">
        <f>463900*1.18</f>
        <v>547402</v>
      </c>
      <c r="U44" s="33"/>
      <c r="V44" s="33"/>
      <c r="W44" s="33"/>
      <c r="X44" s="33"/>
      <c r="Y44" s="36" t="s">
        <v>106</v>
      </c>
      <c r="Z44" s="23"/>
    </row>
    <row r="45" spans="10:26" ht="55.5" customHeight="1">
      <c r="J45" s="37"/>
      <c r="K45" s="19" t="s">
        <v>107</v>
      </c>
      <c r="L45" s="15">
        <v>1951032</v>
      </c>
      <c r="M45" s="15">
        <v>0</v>
      </c>
      <c r="N45" s="15">
        <v>0</v>
      </c>
      <c r="O45" s="15">
        <v>0</v>
      </c>
      <c r="P45" s="15">
        <v>0</v>
      </c>
      <c r="Q45" s="15">
        <v>0</v>
      </c>
      <c r="R45" s="15">
        <f>L45+N45+P45</f>
        <v>1951032</v>
      </c>
      <c r="S45" s="15">
        <f t="shared" si="3"/>
        <v>0</v>
      </c>
      <c r="T45" s="15">
        <v>0</v>
      </c>
      <c r="U45" s="33"/>
      <c r="V45" s="33"/>
      <c r="W45" s="33"/>
      <c r="X45" s="33"/>
      <c r="Y45" s="36"/>
      <c r="Z45" s="23"/>
    </row>
    <row r="46" spans="10:26" ht="43.5" customHeight="1">
      <c r="J46" s="37"/>
      <c r="K46" s="19" t="s">
        <v>108</v>
      </c>
      <c r="L46" s="15">
        <v>0</v>
      </c>
      <c r="M46" s="15">
        <v>0</v>
      </c>
      <c r="N46" s="15">
        <v>0</v>
      </c>
      <c r="O46" s="15">
        <v>0</v>
      </c>
      <c r="P46" s="15">
        <v>5102200</v>
      </c>
      <c r="Q46" s="15">
        <v>1394077.8</v>
      </c>
      <c r="R46" s="15">
        <f t="shared" si="2"/>
        <v>5102200</v>
      </c>
      <c r="S46" s="15">
        <f>Q46+O46+M46</f>
        <v>1394077.8</v>
      </c>
      <c r="T46" s="15">
        <f>(109281+61803+17215+373050)*1.18</f>
        <v>662391.82</v>
      </c>
      <c r="U46" s="33"/>
      <c r="V46" s="33"/>
      <c r="W46" s="33"/>
      <c r="X46" s="33"/>
      <c r="Y46" s="36" t="s">
        <v>109</v>
      </c>
      <c r="Z46" s="23"/>
    </row>
    <row r="47" spans="10:26" ht="43.5" customHeight="1">
      <c r="J47" s="37"/>
      <c r="K47" s="19" t="s">
        <v>110</v>
      </c>
      <c r="L47" s="15">
        <v>0</v>
      </c>
      <c r="M47" s="15">
        <v>0</v>
      </c>
      <c r="N47" s="15">
        <v>0</v>
      </c>
      <c r="O47" s="15">
        <v>0</v>
      </c>
      <c r="P47" s="15">
        <v>8606900</v>
      </c>
      <c r="Q47" s="15">
        <v>2913480</v>
      </c>
      <c r="R47" s="15">
        <f t="shared" si="2"/>
        <v>8606900</v>
      </c>
      <c r="S47" s="15">
        <f>Q47+O47+M47</f>
        <v>2913480</v>
      </c>
      <c r="T47" s="15">
        <f>Q47</f>
        <v>2913480</v>
      </c>
      <c r="U47" s="33"/>
      <c r="V47" s="33"/>
      <c r="W47" s="33"/>
      <c r="X47" s="33"/>
      <c r="Y47" s="36" t="s">
        <v>111</v>
      </c>
      <c r="Z47" s="23"/>
    </row>
    <row r="48" spans="10:26" ht="43.5" customHeight="1">
      <c r="J48" s="37"/>
      <c r="K48" s="19" t="s">
        <v>112</v>
      </c>
      <c r="L48" s="15">
        <v>0</v>
      </c>
      <c r="M48" s="15">
        <v>0</v>
      </c>
      <c r="N48" s="15">
        <v>0</v>
      </c>
      <c r="O48" s="15">
        <v>0</v>
      </c>
      <c r="P48" s="15">
        <v>22489900</v>
      </c>
      <c r="Q48" s="15">
        <v>2956017</v>
      </c>
      <c r="R48" s="15">
        <f t="shared" si="2"/>
        <v>22489900</v>
      </c>
      <c r="S48" s="15">
        <f>Q48+O48+M48</f>
        <v>2956017</v>
      </c>
      <c r="T48" s="15"/>
      <c r="U48" s="33"/>
      <c r="V48" s="33"/>
      <c r="W48" s="33"/>
      <c r="X48" s="33"/>
      <c r="Y48" s="36" t="s">
        <v>113</v>
      </c>
      <c r="Z48" s="23"/>
    </row>
    <row r="49" spans="10:26" ht="43.5" customHeight="1">
      <c r="J49" s="37"/>
      <c r="K49" s="19" t="s">
        <v>114</v>
      </c>
      <c r="L49" s="15">
        <v>0</v>
      </c>
      <c r="M49" s="15">
        <v>0</v>
      </c>
      <c r="N49" s="15">
        <v>0</v>
      </c>
      <c r="O49" s="15">
        <v>0</v>
      </c>
      <c r="P49" s="15">
        <v>90016900</v>
      </c>
      <c r="Q49" s="15">
        <v>22836680.7</v>
      </c>
      <c r="R49" s="15">
        <f t="shared" si="2"/>
        <v>90016900</v>
      </c>
      <c r="S49" s="15">
        <f>Q49+O49+M49</f>
        <v>22836680.7</v>
      </c>
      <c r="T49" s="15">
        <f>13216711*1.18</f>
        <v>15595718.979999999</v>
      </c>
      <c r="U49" s="33"/>
      <c r="V49" s="33"/>
      <c r="W49" s="33"/>
      <c r="X49" s="33"/>
      <c r="Y49" s="36" t="s">
        <v>115</v>
      </c>
      <c r="Z49" s="23"/>
    </row>
    <row r="50" spans="10:26" ht="43.5" customHeight="1">
      <c r="J50" s="37"/>
      <c r="K50" s="19" t="s">
        <v>116</v>
      </c>
      <c r="L50" s="15">
        <v>0</v>
      </c>
      <c r="M50" s="15">
        <v>0</v>
      </c>
      <c r="N50" s="15">
        <v>0</v>
      </c>
      <c r="O50" s="15">
        <v>0</v>
      </c>
      <c r="P50" s="15">
        <v>37467000</v>
      </c>
      <c r="Q50" s="15">
        <v>24489940.1</v>
      </c>
      <c r="R50" s="15">
        <f t="shared" si="2"/>
        <v>37467000</v>
      </c>
      <c r="S50" s="15">
        <f>Q50+O50+M50</f>
        <v>24489940.1</v>
      </c>
      <c r="T50" s="15">
        <f>S50</f>
        <v>24489940.1</v>
      </c>
      <c r="U50" s="33"/>
      <c r="V50" s="33"/>
      <c r="W50" s="33"/>
      <c r="X50" s="33"/>
      <c r="Y50" s="36" t="s">
        <v>117</v>
      </c>
      <c r="Z50" s="23"/>
    </row>
    <row r="51" spans="10:26" ht="43.5" customHeight="1">
      <c r="J51" s="37"/>
      <c r="K51" s="19" t="s">
        <v>118</v>
      </c>
      <c r="L51" s="15">
        <v>0</v>
      </c>
      <c r="M51" s="15">
        <v>0</v>
      </c>
      <c r="N51" s="15">
        <v>0</v>
      </c>
      <c r="O51" s="15">
        <v>0</v>
      </c>
      <c r="P51" s="15">
        <v>816700</v>
      </c>
      <c r="Q51" s="15">
        <v>324681.2</v>
      </c>
      <c r="R51" s="15">
        <f t="shared" si="2"/>
        <v>816700</v>
      </c>
      <c r="S51" s="15">
        <f>M51+O51+Q51</f>
        <v>324681.2</v>
      </c>
      <c r="T51" s="15">
        <f>28077*1.18</f>
        <v>33130.86</v>
      </c>
      <c r="U51" s="33"/>
      <c r="V51" s="33"/>
      <c r="W51" s="33"/>
      <c r="X51" s="33"/>
      <c r="Y51" s="36" t="s">
        <v>119</v>
      </c>
      <c r="Z51" s="23"/>
    </row>
    <row r="52" spans="10:26" ht="15.75" customHeight="1">
      <c r="J52" s="31"/>
      <c r="K52" s="19"/>
      <c r="L52" s="32"/>
      <c r="M52" s="32"/>
      <c r="N52" s="32"/>
      <c r="O52" s="32"/>
      <c r="P52" s="32"/>
      <c r="Q52" s="32"/>
      <c r="R52" s="32"/>
      <c r="S52" s="32"/>
      <c r="T52" s="32"/>
      <c r="U52" s="33"/>
      <c r="V52" s="33"/>
      <c r="W52" s="33"/>
      <c r="X52" s="33"/>
      <c r="Y52" s="19"/>
      <c r="Z52" s="23"/>
    </row>
    <row r="53" spans="10:26" ht="30.75" customHeight="1">
      <c r="J53" s="25"/>
      <c r="K53" s="26" t="s">
        <v>26</v>
      </c>
      <c r="L53" s="16"/>
      <c r="M53" s="16"/>
      <c r="N53" s="16"/>
      <c r="O53" s="16"/>
      <c r="P53" s="16"/>
      <c r="Q53" s="16"/>
      <c r="R53" s="16"/>
      <c r="S53" s="28"/>
      <c r="T53" s="28"/>
      <c r="U53" s="29"/>
      <c r="V53" s="29"/>
      <c r="W53" s="29"/>
      <c r="X53" s="29"/>
      <c r="Y53" s="19"/>
      <c r="Z53" s="23"/>
    </row>
    <row r="54" spans="10:27" ht="16.5" customHeight="1">
      <c r="J54" s="39" t="s">
        <v>1</v>
      </c>
      <c r="K54" s="26" t="s">
        <v>13</v>
      </c>
      <c r="L54" s="40">
        <f>L56+L57</f>
        <v>131784279.20000002</v>
      </c>
      <c r="M54" s="40">
        <f>M56+M57</f>
        <v>12237471.400000002</v>
      </c>
      <c r="N54" s="40">
        <v>6304000</v>
      </c>
      <c r="O54" s="40">
        <f>SUM(O59:O1345)/2</f>
        <v>279650.7</v>
      </c>
      <c r="P54" s="40">
        <f>SUM(P59:P1345)/2</f>
        <v>0</v>
      </c>
      <c r="Q54" s="40">
        <f>SUM(Q59:Q1345)/2</f>
        <v>0</v>
      </c>
      <c r="R54" s="40">
        <f>L54+N54+P54</f>
        <v>138088279.20000002</v>
      </c>
      <c r="S54" s="40">
        <f>M54+O54+Q54</f>
        <v>12517122.100000001</v>
      </c>
      <c r="T54" s="40">
        <f>T56+T57</f>
        <v>9349163</v>
      </c>
      <c r="U54" s="41"/>
      <c r="V54" s="41"/>
      <c r="W54" s="41"/>
      <c r="X54" s="41"/>
      <c r="Y54" s="42" t="str">
        <f>"Выполнение "&amp;ROUND(T54/R54*100,1)&amp;" %"</f>
        <v>Выполнение 6,8 %</v>
      </c>
      <c r="Z54" s="43" t="e">
        <f>Z56+#REF!</f>
        <v>#REF!</v>
      </c>
      <c r="AA54" s="14">
        <v>3064785.30993</v>
      </c>
    </row>
    <row r="55" spans="10:27" ht="16.5" customHeight="1">
      <c r="J55" s="39"/>
      <c r="K55" s="26" t="s">
        <v>0</v>
      </c>
      <c r="L55" s="40"/>
      <c r="M55" s="40"/>
      <c r="N55" s="40"/>
      <c r="O55" s="40"/>
      <c r="P55" s="40"/>
      <c r="Q55" s="40"/>
      <c r="R55" s="40"/>
      <c r="S55" s="40"/>
      <c r="T55" s="40"/>
      <c r="U55" s="41"/>
      <c r="V55" s="41"/>
      <c r="W55" s="41"/>
      <c r="X55" s="41"/>
      <c r="Y55" s="42"/>
      <c r="Z55" s="43"/>
      <c r="AA55" s="14"/>
    </row>
    <row r="56" spans="10:27" ht="16.5" customHeight="1">
      <c r="J56" s="39" t="s">
        <v>2</v>
      </c>
      <c r="K56" s="26" t="s">
        <v>14</v>
      </c>
      <c r="L56" s="28">
        <f>SUM(L59:L1277)/2</f>
        <v>112798109.20000002</v>
      </c>
      <c r="M56" s="28">
        <f>SUM(M59:M1277)/2</f>
        <v>12125210.500000002</v>
      </c>
      <c r="N56" s="28">
        <v>0</v>
      </c>
      <c r="O56" s="28">
        <v>0</v>
      </c>
      <c r="P56" s="28">
        <v>0</v>
      </c>
      <c r="Q56" s="28">
        <v>0</v>
      </c>
      <c r="R56" s="40">
        <f>L56+N56+P56</f>
        <v>112798109.20000002</v>
      </c>
      <c r="S56" s="40">
        <f>M56+O56+Q56</f>
        <v>12125210.500000002</v>
      </c>
      <c r="T56" s="28">
        <f>SUM(T59:T1277)/2</f>
        <v>8957251.4</v>
      </c>
      <c r="U56" s="41"/>
      <c r="V56" s="41"/>
      <c r="W56" s="41"/>
      <c r="X56" s="41"/>
      <c r="Y56" s="44" t="s">
        <v>253</v>
      </c>
      <c r="Z56" s="43">
        <v>32233921.78394</v>
      </c>
      <c r="AA56" s="14"/>
    </row>
    <row r="57" spans="2:27" ht="30" customHeight="1">
      <c r="B57" s="6"/>
      <c r="J57" s="45" t="s">
        <v>15</v>
      </c>
      <c r="K57" s="26" t="s">
        <v>120</v>
      </c>
      <c r="L57" s="40">
        <f>L1281</f>
        <v>18986170</v>
      </c>
      <c r="M57" s="40">
        <f>M1281</f>
        <v>112260.90000000001</v>
      </c>
      <c r="N57" s="40">
        <v>0</v>
      </c>
      <c r="O57" s="40">
        <v>0</v>
      </c>
      <c r="P57" s="40">
        <v>0</v>
      </c>
      <c r="Q57" s="40">
        <v>0</v>
      </c>
      <c r="R57" s="40">
        <f>L57+N57+P57</f>
        <v>18986170</v>
      </c>
      <c r="S57" s="40">
        <f>M57+O57+Q57</f>
        <v>112260.90000000001</v>
      </c>
      <c r="T57" s="40">
        <f>T1281</f>
        <v>391911.6</v>
      </c>
      <c r="U57" s="46" t="str">
        <f>"Выполнение "&amp;ROUND(T57/R57*100,1)&amp;" %"</f>
        <v>Выполнение 2,1 %</v>
      </c>
      <c r="V57" s="43">
        <v>8753508.77913</v>
      </c>
      <c r="W57" s="43" t="e">
        <f>#REF!+#REF!</f>
        <v>#REF!</v>
      </c>
      <c r="X57" s="47"/>
      <c r="Y57" s="46" t="str">
        <f>"Освоение "&amp;ROUND(T57/R57*100,1)&amp;" %"</f>
        <v>Освоение 2,1 %</v>
      </c>
      <c r="Z57" s="23"/>
      <c r="AA57" s="7"/>
    </row>
    <row r="58" spans="2:27" ht="12.75">
      <c r="B58" s="6"/>
      <c r="J58" s="48"/>
      <c r="K58" s="49" t="s">
        <v>0</v>
      </c>
      <c r="L58" s="40"/>
      <c r="M58" s="40"/>
      <c r="N58" s="40"/>
      <c r="O58" s="40"/>
      <c r="P58" s="40"/>
      <c r="Q58" s="40"/>
      <c r="R58" s="40"/>
      <c r="S58" s="40"/>
      <c r="T58" s="40"/>
      <c r="U58" s="50"/>
      <c r="V58" s="43"/>
      <c r="W58" s="43"/>
      <c r="X58" s="47"/>
      <c r="Y58" s="51"/>
      <c r="Z58" s="23"/>
      <c r="AA58" s="7"/>
    </row>
    <row r="59" spans="2:27" ht="38.25">
      <c r="B59" s="6"/>
      <c r="J59" s="52"/>
      <c r="K59" s="53" t="s">
        <v>254</v>
      </c>
      <c r="L59" s="54">
        <f aca="true" t="shared" si="4" ref="L59:T59">SUM(L60:L66)</f>
        <v>1414783.7</v>
      </c>
      <c r="M59" s="54">
        <f t="shared" si="4"/>
        <v>100193.6</v>
      </c>
      <c r="N59" s="54">
        <f t="shared" si="4"/>
        <v>0</v>
      </c>
      <c r="O59" s="54">
        <f t="shared" si="4"/>
        <v>0</v>
      </c>
      <c r="P59" s="54">
        <f t="shared" si="4"/>
        <v>0</v>
      </c>
      <c r="Q59" s="54">
        <f t="shared" si="4"/>
        <v>0</v>
      </c>
      <c r="R59" s="54">
        <f t="shared" si="4"/>
        <v>1414783.7</v>
      </c>
      <c r="S59" s="54">
        <f t="shared" si="4"/>
        <v>100193.6</v>
      </c>
      <c r="T59" s="54">
        <f t="shared" si="4"/>
        <v>100193.70000000001</v>
      </c>
      <c r="U59" s="55" t="s">
        <v>255</v>
      </c>
      <c r="V59" s="43"/>
      <c r="W59" s="43"/>
      <c r="X59" s="47"/>
      <c r="Y59" s="56" t="s">
        <v>255</v>
      </c>
      <c r="Z59" s="23"/>
      <c r="AA59" s="7"/>
    </row>
    <row r="60" spans="2:27" ht="63.75">
      <c r="B60" s="6"/>
      <c r="J60" s="52"/>
      <c r="K60" s="53" t="s">
        <v>256</v>
      </c>
      <c r="L60" s="57"/>
      <c r="M60" s="57"/>
      <c r="N60" s="57"/>
      <c r="O60" s="57"/>
      <c r="P60" s="57"/>
      <c r="Q60" s="57"/>
      <c r="R60" s="57"/>
      <c r="S60" s="57"/>
      <c r="T60" s="57"/>
      <c r="U60" s="55"/>
      <c r="V60" s="43"/>
      <c r="W60" s="43"/>
      <c r="X60" s="47"/>
      <c r="Y60" s="56"/>
      <c r="Z60" s="23"/>
      <c r="AA60" s="7"/>
    </row>
    <row r="61" spans="2:27" ht="102">
      <c r="B61" s="6"/>
      <c r="J61" s="52" t="s">
        <v>17</v>
      </c>
      <c r="K61" s="53" t="s">
        <v>257</v>
      </c>
      <c r="L61" s="57"/>
      <c r="M61" s="57"/>
      <c r="N61" s="57"/>
      <c r="O61" s="57"/>
      <c r="P61" s="57"/>
      <c r="Q61" s="57"/>
      <c r="R61" s="57"/>
      <c r="S61" s="57"/>
      <c r="T61" s="57"/>
      <c r="U61" s="55"/>
      <c r="V61" s="43"/>
      <c r="W61" s="43"/>
      <c r="X61" s="47"/>
      <c r="Y61" s="56"/>
      <c r="Z61" s="23"/>
      <c r="AA61" s="7"/>
    </row>
    <row r="62" spans="2:27" ht="102">
      <c r="B62" s="6"/>
      <c r="J62" s="52"/>
      <c r="K62" s="53" t="s">
        <v>62</v>
      </c>
      <c r="L62" s="58">
        <v>943525.9</v>
      </c>
      <c r="M62" s="58">
        <v>90619</v>
      </c>
      <c r="N62" s="58">
        <v>0</v>
      </c>
      <c r="O62" s="58">
        <v>0</v>
      </c>
      <c r="P62" s="58">
        <v>0</v>
      </c>
      <c r="Q62" s="58">
        <v>0</v>
      </c>
      <c r="R62" s="58">
        <f>L62+N62+P62</f>
        <v>943525.9</v>
      </c>
      <c r="S62" s="58">
        <f>M62+O62+Q62</f>
        <v>90619</v>
      </c>
      <c r="T62" s="58">
        <v>90619.1</v>
      </c>
      <c r="U62" s="55" t="s">
        <v>258</v>
      </c>
      <c r="V62" s="43"/>
      <c r="W62" s="43"/>
      <c r="X62" s="47"/>
      <c r="Y62" s="56" t="s">
        <v>258</v>
      </c>
      <c r="Z62" s="23"/>
      <c r="AA62" s="7"/>
    </row>
    <row r="63" spans="2:27" ht="12.75">
      <c r="B63" s="6"/>
      <c r="J63" s="52"/>
      <c r="K63" s="59"/>
      <c r="L63" s="57"/>
      <c r="M63" s="57"/>
      <c r="N63" s="57"/>
      <c r="O63" s="57"/>
      <c r="P63" s="57"/>
      <c r="Q63" s="57"/>
      <c r="R63" s="57"/>
      <c r="S63" s="57"/>
      <c r="T63" s="57"/>
      <c r="U63" s="55"/>
      <c r="V63" s="43"/>
      <c r="W63" s="43"/>
      <c r="X63" s="47"/>
      <c r="Y63" s="56"/>
      <c r="Z63" s="23"/>
      <c r="AA63" s="7"/>
    </row>
    <row r="64" spans="2:27" ht="102">
      <c r="B64" s="6"/>
      <c r="J64" s="52" t="s">
        <v>18</v>
      </c>
      <c r="K64" s="53" t="s">
        <v>259</v>
      </c>
      <c r="L64" s="57"/>
      <c r="M64" s="57"/>
      <c r="N64" s="57"/>
      <c r="O64" s="57"/>
      <c r="P64" s="57"/>
      <c r="Q64" s="57"/>
      <c r="R64" s="57"/>
      <c r="S64" s="57"/>
      <c r="T64" s="57"/>
      <c r="U64" s="55"/>
      <c r="V64" s="43"/>
      <c r="W64" s="43"/>
      <c r="X64" s="47"/>
      <c r="Y64" s="56"/>
      <c r="Z64" s="23"/>
      <c r="AA64" s="7"/>
    </row>
    <row r="65" spans="2:27" ht="102">
      <c r="B65" s="6"/>
      <c r="J65" s="52"/>
      <c r="K65" s="53" t="s">
        <v>62</v>
      </c>
      <c r="L65" s="58">
        <v>471257.8</v>
      </c>
      <c r="M65" s="58">
        <v>9574.6</v>
      </c>
      <c r="N65" s="58">
        <v>0</v>
      </c>
      <c r="O65" s="58">
        <v>0</v>
      </c>
      <c r="P65" s="58">
        <v>0</v>
      </c>
      <c r="Q65" s="58">
        <v>0</v>
      </c>
      <c r="R65" s="58">
        <f>L65+N65+P65</f>
        <v>471257.8</v>
      </c>
      <c r="S65" s="58">
        <f>M65+O65+Q65</f>
        <v>9574.6</v>
      </c>
      <c r="T65" s="58">
        <v>9574.6</v>
      </c>
      <c r="U65" s="55" t="s">
        <v>260</v>
      </c>
      <c r="V65" s="43"/>
      <c r="W65" s="43"/>
      <c r="X65" s="47"/>
      <c r="Y65" s="56" t="s">
        <v>260</v>
      </c>
      <c r="Z65" s="23"/>
      <c r="AA65" s="7"/>
    </row>
    <row r="66" spans="2:27" ht="12.75">
      <c r="B66" s="6"/>
      <c r="J66" s="52"/>
      <c r="K66" s="59"/>
      <c r="L66" s="57"/>
      <c r="M66" s="57"/>
      <c r="N66" s="57"/>
      <c r="O66" s="57"/>
      <c r="P66" s="57"/>
      <c r="Q66" s="57"/>
      <c r="R66" s="57"/>
      <c r="S66" s="57"/>
      <c r="T66" s="57"/>
      <c r="U66" s="55"/>
      <c r="V66" s="43"/>
      <c r="W66" s="43"/>
      <c r="X66" s="47"/>
      <c r="Y66" s="56"/>
      <c r="Z66" s="23"/>
      <c r="AA66" s="7"/>
    </row>
    <row r="67" spans="2:27" ht="25.5">
      <c r="B67" s="6"/>
      <c r="J67" s="52"/>
      <c r="K67" s="53" t="s">
        <v>261</v>
      </c>
      <c r="L67" s="54">
        <f aca="true" t="shared" si="5" ref="L67:T67">SUM(L68:L77)</f>
        <v>842193.2999999672</v>
      </c>
      <c r="M67" s="54">
        <f t="shared" si="5"/>
        <v>0</v>
      </c>
      <c r="N67" s="54">
        <f t="shared" si="5"/>
        <v>0</v>
      </c>
      <c r="O67" s="54">
        <f t="shared" si="5"/>
        <v>0</v>
      </c>
      <c r="P67" s="54">
        <f t="shared" si="5"/>
        <v>0</v>
      </c>
      <c r="Q67" s="54">
        <f t="shared" si="5"/>
        <v>0</v>
      </c>
      <c r="R67" s="54">
        <f t="shared" si="5"/>
        <v>842193.2999999672</v>
      </c>
      <c r="S67" s="54">
        <f t="shared" si="5"/>
        <v>0</v>
      </c>
      <c r="T67" s="54">
        <f t="shared" si="5"/>
        <v>0</v>
      </c>
      <c r="U67" s="55" t="s">
        <v>262</v>
      </c>
      <c r="V67" s="43"/>
      <c r="W67" s="43"/>
      <c r="X67" s="47"/>
      <c r="Y67" s="56" t="s">
        <v>262</v>
      </c>
      <c r="Z67" s="23"/>
      <c r="AA67" s="7"/>
    </row>
    <row r="68" spans="2:27" ht="63.75">
      <c r="B68" s="6"/>
      <c r="J68" s="52"/>
      <c r="K68" s="53" t="s">
        <v>263</v>
      </c>
      <c r="L68" s="57"/>
      <c r="M68" s="57"/>
      <c r="N68" s="57"/>
      <c r="O68" s="57"/>
      <c r="P68" s="57"/>
      <c r="Q68" s="57"/>
      <c r="R68" s="57"/>
      <c r="S68" s="57"/>
      <c r="T68" s="57"/>
      <c r="U68" s="55"/>
      <c r="V68" s="43"/>
      <c r="W68" s="43"/>
      <c r="X68" s="47"/>
      <c r="Y68" s="56"/>
      <c r="Z68" s="23"/>
      <c r="AA68" s="7"/>
    </row>
    <row r="69" spans="2:27" ht="89.25">
      <c r="B69" s="6"/>
      <c r="J69" s="52" t="s">
        <v>19</v>
      </c>
      <c r="K69" s="53" t="s">
        <v>264</v>
      </c>
      <c r="L69" s="57"/>
      <c r="M69" s="57"/>
      <c r="N69" s="57"/>
      <c r="O69" s="57"/>
      <c r="P69" s="57"/>
      <c r="Q69" s="57"/>
      <c r="R69" s="57"/>
      <c r="S69" s="57"/>
      <c r="T69" s="57"/>
      <c r="U69" s="55"/>
      <c r="V69" s="43"/>
      <c r="W69" s="43"/>
      <c r="X69" s="47"/>
      <c r="Y69" s="56"/>
      <c r="Z69" s="23"/>
      <c r="AA69" s="7"/>
    </row>
    <row r="70" spans="2:27" ht="280.5">
      <c r="B70" s="6"/>
      <c r="J70" s="52"/>
      <c r="K70" s="53" t="s">
        <v>265</v>
      </c>
      <c r="L70" s="58">
        <v>800000</v>
      </c>
      <c r="M70" s="58">
        <v>0</v>
      </c>
      <c r="N70" s="58">
        <v>0</v>
      </c>
      <c r="O70" s="58">
        <v>0</v>
      </c>
      <c r="P70" s="58">
        <v>0</v>
      </c>
      <c r="Q70" s="58">
        <v>0</v>
      </c>
      <c r="R70" s="58">
        <f>L70+N70+P70</f>
        <v>800000</v>
      </c>
      <c r="S70" s="58">
        <f>M70+O70+Q70</f>
        <v>0</v>
      </c>
      <c r="T70" s="58">
        <v>0</v>
      </c>
      <c r="U70" s="55" t="s">
        <v>266</v>
      </c>
      <c r="V70" s="43"/>
      <c r="W70" s="43"/>
      <c r="X70" s="47"/>
      <c r="Y70" s="56" t="s">
        <v>266</v>
      </c>
      <c r="Z70" s="23"/>
      <c r="AA70" s="7"/>
    </row>
    <row r="71" spans="2:27" ht="12.75">
      <c r="B71" s="6"/>
      <c r="J71" s="52"/>
      <c r="K71" s="59"/>
      <c r="L71" s="57"/>
      <c r="M71" s="57"/>
      <c r="N71" s="57"/>
      <c r="O71" s="57"/>
      <c r="P71" s="57"/>
      <c r="Q71" s="57"/>
      <c r="R71" s="57"/>
      <c r="S71" s="57"/>
      <c r="T71" s="57"/>
      <c r="U71" s="55"/>
      <c r="V71" s="43"/>
      <c r="W71" s="43"/>
      <c r="X71" s="47"/>
      <c r="Y71" s="56"/>
      <c r="Z71" s="23"/>
      <c r="AA71" s="7"/>
    </row>
    <row r="72" spans="2:27" ht="51">
      <c r="B72" s="6"/>
      <c r="J72" s="52" t="s">
        <v>20</v>
      </c>
      <c r="K72" s="53" t="s">
        <v>267</v>
      </c>
      <c r="L72" s="57"/>
      <c r="M72" s="57"/>
      <c r="N72" s="57"/>
      <c r="O72" s="57"/>
      <c r="P72" s="57"/>
      <c r="Q72" s="57"/>
      <c r="R72" s="57"/>
      <c r="S72" s="57"/>
      <c r="T72" s="57"/>
      <c r="U72" s="55"/>
      <c r="V72" s="43"/>
      <c r="W72" s="43"/>
      <c r="X72" s="47"/>
      <c r="Y72" s="56"/>
      <c r="Z72" s="23"/>
      <c r="AA72" s="7"/>
    </row>
    <row r="73" spans="2:27" ht="76.5">
      <c r="B73" s="6"/>
      <c r="J73" s="52"/>
      <c r="K73" s="53" t="s">
        <v>207</v>
      </c>
      <c r="L73" s="58">
        <v>4026.7999999672174</v>
      </c>
      <c r="M73" s="58">
        <v>0</v>
      </c>
      <c r="N73" s="58">
        <v>0</v>
      </c>
      <c r="O73" s="58">
        <v>0</v>
      </c>
      <c r="P73" s="58">
        <v>0</v>
      </c>
      <c r="Q73" s="58">
        <v>0</v>
      </c>
      <c r="R73" s="58">
        <f>L73+N73+P73</f>
        <v>4026.7999999672174</v>
      </c>
      <c r="S73" s="58">
        <f>M73+O73+Q73</f>
        <v>0</v>
      </c>
      <c r="T73" s="58">
        <v>0</v>
      </c>
      <c r="U73" s="55" t="s">
        <v>268</v>
      </c>
      <c r="V73" s="43"/>
      <c r="W73" s="43"/>
      <c r="X73" s="47"/>
      <c r="Y73" s="56" t="s">
        <v>268</v>
      </c>
      <c r="Z73" s="23"/>
      <c r="AA73" s="7"/>
    </row>
    <row r="74" spans="2:27" ht="12.75">
      <c r="B74" s="6"/>
      <c r="J74" s="52"/>
      <c r="K74" s="59"/>
      <c r="L74" s="57"/>
      <c r="M74" s="57"/>
      <c r="N74" s="57"/>
      <c r="O74" s="57"/>
      <c r="P74" s="57"/>
      <c r="Q74" s="57"/>
      <c r="R74" s="57"/>
      <c r="S74" s="57"/>
      <c r="T74" s="57"/>
      <c r="U74" s="55"/>
      <c r="V74" s="43"/>
      <c r="W74" s="43"/>
      <c r="X74" s="47"/>
      <c r="Y74" s="56"/>
      <c r="Z74" s="23"/>
      <c r="AA74" s="7"/>
    </row>
    <row r="75" spans="2:27" ht="51">
      <c r="B75" s="6"/>
      <c r="J75" s="52" t="s">
        <v>22</v>
      </c>
      <c r="K75" s="53" t="s">
        <v>269</v>
      </c>
      <c r="L75" s="57"/>
      <c r="M75" s="57"/>
      <c r="N75" s="57"/>
      <c r="O75" s="57"/>
      <c r="P75" s="57"/>
      <c r="Q75" s="57"/>
      <c r="R75" s="57"/>
      <c r="S75" s="57"/>
      <c r="T75" s="57"/>
      <c r="U75" s="55"/>
      <c r="V75" s="43"/>
      <c r="W75" s="43"/>
      <c r="X75" s="47"/>
      <c r="Y75" s="56"/>
      <c r="Z75" s="23"/>
      <c r="AA75" s="7"/>
    </row>
    <row r="76" spans="2:27" ht="38.25">
      <c r="B76" s="6"/>
      <c r="J76" s="52"/>
      <c r="K76" s="53" t="s">
        <v>207</v>
      </c>
      <c r="L76" s="58">
        <v>38166.5</v>
      </c>
      <c r="M76" s="58">
        <v>0</v>
      </c>
      <c r="N76" s="58">
        <v>0</v>
      </c>
      <c r="O76" s="58">
        <v>0</v>
      </c>
      <c r="P76" s="58">
        <v>0</v>
      </c>
      <c r="Q76" s="58">
        <v>0</v>
      </c>
      <c r="R76" s="58">
        <f>L76+N76+P76</f>
        <v>38166.5</v>
      </c>
      <c r="S76" s="58">
        <f>M76+O76+Q76</f>
        <v>0</v>
      </c>
      <c r="T76" s="58">
        <v>0</v>
      </c>
      <c r="U76" s="55" t="s">
        <v>270</v>
      </c>
      <c r="V76" s="43"/>
      <c r="W76" s="43"/>
      <c r="X76" s="47"/>
      <c r="Y76" s="56" t="s">
        <v>270</v>
      </c>
      <c r="Z76" s="23"/>
      <c r="AA76" s="7"/>
    </row>
    <row r="77" spans="2:27" ht="12.75">
      <c r="B77" s="6"/>
      <c r="J77" s="52"/>
      <c r="K77" s="59"/>
      <c r="L77" s="57"/>
      <c r="M77" s="57"/>
      <c r="N77" s="57"/>
      <c r="O77" s="57"/>
      <c r="P77" s="57"/>
      <c r="Q77" s="57"/>
      <c r="R77" s="57"/>
      <c r="S77" s="57"/>
      <c r="T77" s="57"/>
      <c r="U77" s="55"/>
      <c r="V77" s="43"/>
      <c r="W77" s="43"/>
      <c r="X77" s="47"/>
      <c r="Y77" s="56"/>
      <c r="Z77" s="23"/>
      <c r="AA77" s="7"/>
    </row>
    <row r="78" spans="2:27" ht="51">
      <c r="B78" s="6"/>
      <c r="J78" s="52"/>
      <c r="K78" s="53" t="s">
        <v>271</v>
      </c>
      <c r="L78" s="54">
        <f aca="true" t="shared" si="6" ref="L78:T78">SUM(L79:L86)</f>
        <v>2100000</v>
      </c>
      <c r="M78" s="54">
        <f t="shared" si="6"/>
        <v>185881.9</v>
      </c>
      <c r="N78" s="54">
        <f t="shared" si="6"/>
        <v>0</v>
      </c>
      <c r="O78" s="54">
        <f t="shared" si="6"/>
        <v>0</v>
      </c>
      <c r="P78" s="54">
        <f t="shared" si="6"/>
        <v>0</v>
      </c>
      <c r="Q78" s="54">
        <f t="shared" si="6"/>
        <v>0</v>
      </c>
      <c r="R78" s="54">
        <f t="shared" si="6"/>
        <v>2100000</v>
      </c>
      <c r="S78" s="54">
        <f t="shared" si="6"/>
        <v>185881.9</v>
      </c>
      <c r="T78" s="54">
        <f t="shared" si="6"/>
        <v>185881.9</v>
      </c>
      <c r="U78" s="55" t="s">
        <v>272</v>
      </c>
      <c r="V78" s="43"/>
      <c r="W78" s="43"/>
      <c r="X78" s="47"/>
      <c r="Y78" s="56" t="s">
        <v>272</v>
      </c>
      <c r="Z78" s="23"/>
      <c r="AA78" s="7"/>
    </row>
    <row r="79" spans="2:27" ht="63.75">
      <c r="B79" s="6"/>
      <c r="J79" s="52"/>
      <c r="K79" s="53" t="s">
        <v>256</v>
      </c>
      <c r="L79" s="57"/>
      <c r="M79" s="57"/>
      <c r="N79" s="57"/>
      <c r="O79" s="57"/>
      <c r="P79" s="57"/>
      <c r="Q79" s="57"/>
      <c r="R79" s="57"/>
      <c r="S79" s="57"/>
      <c r="T79" s="57"/>
      <c r="U79" s="55"/>
      <c r="V79" s="43"/>
      <c r="W79" s="43"/>
      <c r="X79" s="47"/>
      <c r="Y79" s="56"/>
      <c r="Z79" s="23"/>
      <c r="AA79" s="7"/>
    </row>
    <row r="80" spans="2:27" ht="63.75">
      <c r="B80" s="6"/>
      <c r="J80" s="52" t="s">
        <v>23</v>
      </c>
      <c r="K80" s="53" t="s">
        <v>273</v>
      </c>
      <c r="L80" s="57"/>
      <c r="M80" s="57"/>
      <c r="N80" s="57"/>
      <c r="O80" s="57"/>
      <c r="P80" s="57"/>
      <c r="Q80" s="57"/>
      <c r="R80" s="57"/>
      <c r="S80" s="57"/>
      <c r="T80" s="57"/>
      <c r="U80" s="55"/>
      <c r="V80" s="43"/>
      <c r="W80" s="43"/>
      <c r="X80" s="47"/>
      <c r="Y80" s="56"/>
      <c r="Z80" s="23"/>
      <c r="AA80" s="7"/>
    </row>
    <row r="81" spans="2:27" ht="51">
      <c r="B81" s="6"/>
      <c r="J81" s="52"/>
      <c r="K81" s="53" t="s">
        <v>207</v>
      </c>
      <c r="L81" s="58">
        <v>100000</v>
      </c>
      <c r="M81" s="58">
        <v>1888.4</v>
      </c>
      <c r="N81" s="58">
        <v>0</v>
      </c>
      <c r="O81" s="58">
        <v>0</v>
      </c>
      <c r="P81" s="58">
        <v>0</v>
      </c>
      <c r="Q81" s="58">
        <v>0</v>
      </c>
      <c r="R81" s="58">
        <f>L81+N81+P81</f>
        <v>100000</v>
      </c>
      <c r="S81" s="58">
        <f>M81+O81+Q81</f>
        <v>1888.4</v>
      </c>
      <c r="T81" s="58">
        <v>1888.4</v>
      </c>
      <c r="U81" s="55" t="s">
        <v>274</v>
      </c>
      <c r="V81" s="43"/>
      <c r="W81" s="43"/>
      <c r="X81" s="47"/>
      <c r="Y81" s="56" t="s">
        <v>274</v>
      </c>
      <c r="Z81" s="23"/>
      <c r="AA81" s="7"/>
    </row>
    <row r="82" spans="2:27" ht="12.75">
      <c r="B82" s="6"/>
      <c r="J82" s="52"/>
      <c r="K82" s="59"/>
      <c r="L82" s="57"/>
      <c r="M82" s="57"/>
      <c r="N82" s="57"/>
      <c r="O82" s="57"/>
      <c r="P82" s="57"/>
      <c r="Q82" s="57"/>
      <c r="R82" s="57"/>
      <c r="S82" s="57"/>
      <c r="T82" s="57"/>
      <c r="U82" s="55"/>
      <c r="V82" s="43"/>
      <c r="W82" s="43"/>
      <c r="X82" s="47"/>
      <c r="Y82" s="56"/>
      <c r="Z82" s="23"/>
      <c r="AA82" s="7"/>
    </row>
    <row r="83" spans="2:27" ht="51">
      <c r="B83" s="6"/>
      <c r="J83" s="52"/>
      <c r="K83" s="53" t="s">
        <v>275</v>
      </c>
      <c r="L83" s="57"/>
      <c r="M83" s="57"/>
      <c r="N83" s="57"/>
      <c r="O83" s="57"/>
      <c r="P83" s="57"/>
      <c r="Q83" s="57"/>
      <c r="R83" s="57"/>
      <c r="S83" s="57"/>
      <c r="T83" s="57"/>
      <c r="U83" s="55"/>
      <c r="V83" s="43"/>
      <c r="W83" s="43"/>
      <c r="X83" s="47"/>
      <c r="Y83" s="56"/>
      <c r="Z83" s="23"/>
      <c r="AA83" s="7"/>
    </row>
    <row r="84" spans="2:27" ht="114.75">
      <c r="B84" s="6"/>
      <c r="J84" s="52" t="s">
        <v>24</v>
      </c>
      <c r="K84" s="53" t="s">
        <v>276</v>
      </c>
      <c r="L84" s="57"/>
      <c r="M84" s="57"/>
      <c r="N84" s="57"/>
      <c r="O84" s="57"/>
      <c r="P84" s="57"/>
      <c r="Q84" s="57"/>
      <c r="R84" s="57"/>
      <c r="S84" s="57"/>
      <c r="T84" s="57"/>
      <c r="U84" s="55"/>
      <c r="V84" s="43"/>
      <c r="W84" s="43"/>
      <c r="X84" s="47"/>
      <c r="Y84" s="56"/>
      <c r="Z84" s="23"/>
      <c r="AA84" s="7"/>
    </row>
    <row r="85" spans="2:27" ht="102">
      <c r="B85" s="6"/>
      <c r="J85" s="52"/>
      <c r="K85" s="53" t="s">
        <v>41</v>
      </c>
      <c r="L85" s="58">
        <v>2000000</v>
      </c>
      <c r="M85" s="58">
        <v>183993.5</v>
      </c>
      <c r="N85" s="58">
        <v>0</v>
      </c>
      <c r="O85" s="58">
        <v>0</v>
      </c>
      <c r="P85" s="58">
        <v>0</v>
      </c>
      <c r="Q85" s="58">
        <v>0</v>
      </c>
      <c r="R85" s="58">
        <f>L85+N85+P85</f>
        <v>2000000</v>
      </c>
      <c r="S85" s="58">
        <f>M85+O85+Q85</f>
        <v>183993.5</v>
      </c>
      <c r="T85" s="58">
        <v>183993.5</v>
      </c>
      <c r="U85" s="55" t="s">
        <v>277</v>
      </c>
      <c r="V85" s="43"/>
      <c r="W85" s="43"/>
      <c r="X85" s="47"/>
      <c r="Y85" s="56" t="s">
        <v>277</v>
      </c>
      <c r="Z85" s="23"/>
      <c r="AA85" s="7"/>
    </row>
    <row r="86" spans="2:27" ht="12.75">
      <c r="B86" s="6"/>
      <c r="J86" s="52"/>
      <c r="K86" s="59"/>
      <c r="L86" s="57"/>
      <c r="M86" s="57"/>
      <c r="N86" s="57"/>
      <c r="O86" s="57"/>
      <c r="P86" s="57"/>
      <c r="Q86" s="57"/>
      <c r="R86" s="57"/>
      <c r="S86" s="57"/>
      <c r="T86" s="57"/>
      <c r="U86" s="55"/>
      <c r="V86" s="43"/>
      <c r="W86" s="43"/>
      <c r="X86" s="47"/>
      <c r="Y86" s="56"/>
      <c r="Z86" s="23"/>
      <c r="AA86" s="7"/>
    </row>
    <row r="87" spans="2:27" ht="51">
      <c r="B87" s="6"/>
      <c r="J87" s="52"/>
      <c r="K87" s="53" t="s">
        <v>278</v>
      </c>
      <c r="L87" s="54">
        <f aca="true" t="shared" si="7" ref="L87:T87">SUM(L88:L95)</f>
        <v>1058508.4</v>
      </c>
      <c r="M87" s="54">
        <f t="shared" si="7"/>
        <v>22311.8</v>
      </c>
      <c r="N87" s="54">
        <f t="shared" si="7"/>
        <v>0</v>
      </c>
      <c r="O87" s="54">
        <f t="shared" si="7"/>
        <v>0</v>
      </c>
      <c r="P87" s="54">
        <f t="shared" si="7"/>
        <v>0</v>
      </c>
      <c r="Q87" s="54">
        <f t="shared" si="7"/>
        <v>0</v>
      </c>
      <c r="R87" s="54">
        <f t="shared" si="7"/>
        <v>1058508.4</v>
      </c>
      <c r="S87" s="54">
        <f t="shared" si="7"/>
        <v>22311.8</v>
      </c>
      <c r="T87" s="54">
        <f t="shared" si="7"/>
        <v>22311.8</v>
      </c>
      <c r="U87" s="55" t="s">
        <v>279</v>
      </c>
      <c r="V87" s="43"/>
      <c r="W87" s="43"/>
      <c r="X87" s="47"/>
      <c r="Y87" s="56" t="s">
        <v>279</v>
      </c>
      <c r="Z87" s="23"/>
      <c r="AA87" s="7"/>
    </row>
    <row r="88" spans="2:27" ht="63.75">
      <c r="B88" s="6"/>
      <c r="J88" s="52"/>
      <c r="K88" s="53" t="s">
        <v>280</v>
      </c>
      <c r="L88" s="57"/>
      <c r="M88" s="57"/>
      <c r="N88" s="57"/>
      <c r="O88" s="57"/>
      <c r="P88" s="57"/>
      <c r="Q88" s="57"/>
      <c r="R88" s="57"/>
      <c r="S88" s="57"/>
      <c r="T88" s="57"/>
      <c r="U88" s="55"/>
      <c r="V88" s="43"/>
      <c r="W88" s="43"/>
      <c r="X88" s="47"/>
      <c r="Y88" s="56"/>
      <c r="Z88" s="23"/>
      <c r="AA88" s="7"/>
    </row>
    <row r="89" spans="2:27" ht="76.5">
      <c r="B89" s="6"/>
      <c r="J89" s="52" t="s">
        <v>281</v>
      </c>
      <c r="K89" s="53" t="s">
        <v>282</v>
      </c>
      <c r="L89" s="57"/>
      <c r="M89" s="57"/>
      <c r="N89" s="57"/>
      <c r="O89" s="57"/>
      <c r="P89" s="57"/>
      <c r="Q89" s="57"/>
      <c r="R89" s="57"/>
      <c r="S89" s="57"/>
      <c r="T89" s="57"/>
      <c r="U89" s="55"/>
      <c r="V89" s="43"/>
      <c r="W89" s="43"/>
      <c r="X89" s="47"/>
      <c r="Y89" s="56"/>
      <c r="Z89" s="23"/>
      <c r="AA89" s="7"/>
    </row>
    <row r="90" spans="2:27" ht="114.75">
      <c r="B90" s="6"/>
      <c r="J90" s="52"/>
      <c r="K90" s="53" t="s">
        <v>41</v>
      </c>
      <c r="L90" s="58">
        <v>716462.3</v>
      </c>
      <c r="M90" s="58">
        <v>0</v>
      </c>
      <c r="N90" s="58">
        <v>0</v>
      </c>
      <c r="O90" s="58">
        <v>0</v>
      </c>
      <c r="P90" s="58">
        <v>0</v>
      </c>
      <c r="Q90" s="58">
        <v>0</v>
      </c>
      <c r="R90" s="58">
        <f>L90+N90+P90</f>
        <v>716462.3</v>
      </c>
      <c r="S90" s="58">
        <f>M90+O90+Q90</f>
        <v>0</v>
      </c>
      <c r="T90" s="58">
        <v>0</v>
      </c>
      <c r="U90" s="55" t="s">
        <v>283</v>
      </c>
      <c r="V90" s="43"/>
      <c r="W90" s="43"/>
      <c r="X90" s="47"/>
      <c r="Y90" s="56" t="s">
        <v>283</v>
      </c>
      <c r="Z90" s="23"/>
      <c r="AA90" s="7"/>
    </row>
    <row r="91" spans="2:27" ht="12.75">
      <c r="B91" s="6"/>
      <c r="J91" s="52"/>
      <c r="K91" s="59"/>
      <c r="L91" s="57"/>
      <c r="M91" s="57"/>
      <c r="N91" s="57"/>
      <c r="O91" s="57"/>
      <c r="P91" s="57"/>
      <c r="Q91" s="57"/>
      <c r="R91" s="57"/>
      <c r="S91" s="57"/>
      <c r="T91" s="57"/>
      <c r="U91" s="55"/>
      <c r="V91" s="43"/>
      <c r="W91" s="43"/>
      <c r="X91" s="47"/>
      <c r="Y91" s="56"/>
      <c r="Z91" s="23"/>
      <c r="AA91" s="7"/>
    </row>
    <row r="92" spans="2:27" ht="63.75">
      <c r="B92" s="6"/>
      <c r="J92" s="52"/>
      <c r="K92" s="53" t="s">
        <v>284</v>
      </c>
      <c r="L92" s="57"/>
      <c r="M92" s="57"/>
      <c r="N92" s="57"/>
      <c r="O92" s="57"/>
      <c r="P92" s="57"/>
      <c r="Q92" s="57"/>
      <c r="R92" s="57"/>
      <c r="S92" s="57"/>
      <c r="T92" s="57"/>
      <c r="U92" s="55"/>
      <c r="V92" s="43"/>
      <c r="W92" s="43"/>
      <c r="X92" s="47"/>
      <c r="Y92" s="56"/>
      <c r="Z92" s="23"/>
      <c r="AA92" s="7"/>
    </row>
    <row r="93" spans="2:27" ht="114.75">
      <c r="B93" s="6"/>
      <c r="J93" s="52" t="s">
        <v>285</v>
      </c>
      <c r="K93" s="53" t="s">
        <v>286</v>
      </c>
      <c r="L93" s="57"/>
      <c r="M93" s="57"/>
      <c r="N93" s="57"/>
      <c r="O93" s="57"/>
      <c r="P93" s="57"/>
      <c r="Q93" s="57"/>
      <c r="R93" s="57"/>
      <c r="S93" s="57"/>
      <c r="T93" s="57"/>
      <c r="U93" s="55"/>
      <c r="V93" s="43"/>
      <c r="W93" s="43"/>
      <c r="X93" s="47"/>
      <c r="Y93" s="56"/>
      <c r="Z93" s="23"/>
      <c r="AA93" s="7"/>
    </row>
    <row r="94" spans="2:27" ht="102">
      <c r="B94" s="6"/>
      <c r="J94" s="52"/>
      <c r="K94" s="53" t="s">
        <v>265</v>
      </c>
      <c r="L94" s="58">
        <v>342046.1</v>
      </c>
      <c r="M94" s="58">
        <v>22311.8</v>
      </c>
      <c r="N94" s="58">
        <v>0</v>
      </c>
      <c r="O94" s="58">
        <v>0</v>
      </c>
      <c r="P94" s="58">
        <v>0</v>
      </c>
      <c r="Q94" s="58">
        <v>0</v>
      </c>
      <c r="R94" s="58">
        <f>L94+N94+P94</f>
        <v>342046.1</v>
      </c>
      <c r="S94" s="58">
        <f>M94+O94+Q94</f>
        <v>22311.8</v>
      </c>
      <c r="T94" s="58">
        <v>22311.8</v>
      </c>
      <c r="U94" s="55" t="s">
        <v>287</v>
      </c>
      <c r="V94" s="43"/>
      <c r="W94" s="43"/>
      <c r="X94" s="47"/>
      <c r="Y94" s="56" t="s">
        <v>287</v>
      </c>
      <c r="Z94" s="23"/>
      <c r="AA94" s="7"/>
    </row>
    <row r="95" spans="2:27" ht="12.75">
      <c r="B95" s="6"/>
      <c r="J95" s="52"/>
      <c r="K95" s="59"/>
      <c r="L95" s="57"/>
      <c r="M95" s="57"/>
      <c r="N95" s="57"/>
      <c r="O95" s="57"/>
      <c r="P95" s="57"/>
      <c r="Q95" s="57"/>
      <c r="R95" s="57"/>
      <c r="S95" s="57"/>
      <c r="T95" s="57"/>
      <c r="U95" s="55"/>
      <c r="V95" s="43"/>
      <c r="W95" s="43"/>
      <c r="X95" s="47"/>
      <c r="Y95" s="56"/>
      <c r="Z95" s="23"/>
      <c r="AA95" s="7"/>
    </row>
    <row r="96" spans="2:27" ht="25.5">
      <c r="B96" s="6"/>
      <c r="J96" s="52"/>
      <c r="K96" s="53" t="s">
        <v>288</v>
      </c>
      <c r="L96" s="54">
        <f aca="true" t="shared" si="8" ref="L96:T96">SUM(L97:L103)</f>
        <v>2583000</v>
      </c>
      <c r="M96" s="54">
        <f t="shared" si="8"/>
        <v>77404.9</v>
      </c>
      <c r="N96" s="54">
        <f t="shared" si="8"/>
        <v>0</v>
      </c>
      <c r="O96" s="54">
        <f t="shared" si="8"/>
        <v>0</v>
      </c>
      <c r="P96" s="54">
        <f t="shared" si="8"/>
        <v>0</v>
      </c>
      <c r="Q96" s="54">
        <f t="shared" si="8"/>
        <v>0</v>
      </c>
      <c r="R96" s="54">
        <f t="shared" si="8"/>
        <v>2583000</v>
      </c>
      <c r="S96" s="54">
        <f t="shared" si="8"/>
        <v>77404.9</v>
      </c>
      <c r="T96" s="54">
        <f t="shared" si="8"/>
        <v>90354.7</v>
      </c>
      <c r="U96" s="55" t="s">
        <v>289</v>
      </c>
      <c r="V96" s="43"/>
      <c r="W96" s="43"/>
      <c r="X96" s="47"/>
      <c r="Y96" s="56" t="s">
        <v>289</v>
      </c>
      <c r="Z96" s="23"/>
      <c r="AA96" s="7"/>
    </row>
    <row r="97" spans="2:27" ht="63.75">
      <c r="B97" s="6"/>
      <c r="J97" s="52"/>
      <c r="K97" s="53" t="s">
        <v>280</v>
      </c>
      <c r="L97" s="57"/>
      <c r="M97" s="57"/>
      <c r="N97" s="57"/>
      <c r="O97" s="57"/>
      <c r="P97" s="57"/>
      <c r="Q97" s="57"/>
      <c r="R97" s="57"/>
      <c r="S97" s="57"/>
      <c r="T97" s="57"/>
      <c r="U97" s="55"/>
      <c r="V97" s="43"/>
      <c r="W97" s="43"/>
      <c r="X97" s="47"/>
      <c r="Y97" s="56"/>
      <c r="Z97" s="23"/>
      <c r="AA97" s="7"/>
    </row>
    <row r="98" spans="2:27" ht="89.25">
      <c r="B98" s="6"/>
      <c r="J98" s="52" t="s">
        <v>290</v>
      </c>
      <c r="K98" s="53" t="s">
        <v>291</v>
      </c>
      <c r="L98" s="57"/>
      <c r="M98" s="57"/>
      <c r="N98" s="57"/>
      <c r="O98" s="57"/>
      <c r="P98" s="57"/>
      <c r="Q98" s="57"/>
      <c r="R98" s="57"/>
      <c r="S98" s="57"/>
      <c r="T98" s="57"/>
      <c r="U98" s="55"/>
      <c r="V98" s="43"/>
      <c r="W98" s="43"/>
      <c r="X98" s="47"/>
      <c r="Y98" s="56"/>
      <c r="Z98" s="23"/>
      <c r="AA98" s="7"/>
    </row>
    <row r="99" spans="2:27" ht="102">
      <c r="B99" s="6"/>
      <c r="J99" s="52"/>
      <c r="K99" s="53" t="s">
        <v>41</v>
      </c>
      <c r="L99" s="58">
        <v>1000000</v>
      </c>
      <c r="M99" s="58">
        <v>56911</v>
      </c>
      <c r="N99" s="58">
        <v>0</v>
      </c>
      <c r="O99" s="58">
        <v>0</v>
      </c>
      <c r="P99" s="58">
        <v>0</v>
      </c>
      <c r="Q99" s="58">
        <v>0</v>
      </c>
      <c r="R99" s="58">
        <f>L99+N99+P99</f>
        <v>1000000</v>
      </c>
      <c r="S99" s="58">
        <f>M99+O99+Q99</f>
        <v>56911</v>
      </c>
      <c r="T99" s="58">
        <v>58441</v>
      </c>
      <c r="U99" s="55" t="s">
        <v>292</v>
      </c>
      <c r="V99" s="43"/>
      <c r="W99" s="43"/>
      <c r="X99" s="47"/>
      <c r="Y99" s="56" t="s">
        <v>292</v>
      </c>
      <c r="Z99" s="23"/>
      <c r="AA99" s="7"/>
    </row>
    <row r="100" spans="2:27" ht="12.75">
      <c r="B100" s="6"/>
      <c r="J100" s="52"/>
      <c r="K100" s="59"/>
      <c r="L100" s="57"/>
      <c r="M100" s="57"/>
      <c r="N100" s="57"/>
      <c r="O100" s="57"/>
      <c r="P100" s="57"/>
      <c r="Q100" s="57"/>
      <c r="R100" s="57"/>
      <c r="S100" s="57"/>
      <c r="T100" s="57"/>
      <c r="U100" s="55"/>
      <c r="V100" s="43"/>
      <c r="W100" s="43"/>
      <c r="X100" s="47"/>
      <c r="Y100" s="56"/>
      <c r="Z100" s="23"/>
      <c r="AA100" s="7"/>
    </row>
    <row r="101" spans="2:27" ht="76.5">
      <c r="B101" s="6"/>
      <c r="J101" s="52" t="s">
        <v>293</v>
      </c>
      <c r="K101" s="53" t="s">
        <v>294</v>
      </c>
      <c r="L101" s="57"/>
      <c r="M101" s="57"/>
      <c r="N101" s="57"/>
      <c r="O101" s="57"/>
      <c r="P101" s="57"/>
      <c r="Q101" s="57"/>
      <c r="R101" s="57"/>
      <c r="S101" s="57"/>
      <c r="T101" s="57"/>
      <c r="U101" s="55"/>
      <c r="V101" s="43"/>
      <c r="W101" s="43"/>
      <c r="X101" s="47"/>
      <c r="Y101" s="56"/>
      <c r="Z101" s="23"/>
      <c r="AA101" s="7"/>
    </row>
    <row r="102" spans="2:27" ht="30" customHeight="1">
      <c r="B102" s="6"/>
      <c r="J102" s="52"/>
      <c r="K102" s="53" t="s">
        <v>41</v>
      </c>
      <c r="L102" s="58">
        <v>1583000</v>
      </c>
      <c r="M102" s="58">
        <v>20493.9</v>
      </c>
      <c r="N102" s="58">
        <v>0</v>
      </c>
      <c r="O102" s="58">
        <v>0</v>
      </c>
      <c r="P102" s="58">
        <v>0</v>
      </c>
      <c r="Q102" s="58">
        <v>0</v>
      </c>
      <c r="R102" s="58">
        <f>L102+N102+P102</f>
        <v>1583000</v>
      </c>
      <c r="S102" s="58">
        <f>M102+O102+Q102</f>
        <v>20493.9</v>
      </c>
      <c r="T102" s="58">
        <v>31913.7</v>
      </c>
      <c r="U102" s="55" t="s">
        <v>295</v>
      </c>
      <c r="V102" s="43"/>
      <c r="W102" s="43"/>
      <c r="X102" s="47"/>
      <c r="Y102" s="56" t="s">
        <v>295</v>
      </c>
      <c r="Z102" s="23"/>
      <c r="AA102" s="7"/>
    </row>
    <row r="103" spans="2:27" ht="12.75">
      <c r="B103" s="6"/>
      <c r="J103" s="52"/>
      <c r="K103" s="59"/>
      <c r="L103" s="57"/>
      <c r="M103" s="57"/>
      <c r="N103" s="57"/>
      <c r="O103" s="57"/>
      <c r="P103" s="57"/>
      <c r="Q103" s="57"/>
      <c r="R103" s="57"/>
      <c r="S103" s="57"/>
      <c r="T103" s="57"/>
      <c r="U103" s="55"/>
      <c r="V103" s="43"/>
      <c r="W103" s="43"/>
      <c r="X103" s="47"/>
      <c r="Y103" s="56"/>
      <c r="Z103" s="23"/>
      <c r="AA103" s="7"/>
    </row>
    <row r="104" spans="2:27" ht="51">
      <c r="B104" s="6"/>
      <c r="J104" s="52"/>
      <c r="K104" s="53" t="s">
        <v>296</v>
      </c>
      <c r="L104" s="54">
        <f aca="true" t="shared" si="9" ref="L104:T104">SUM(L105:L108)</f>
        <v>11796.6</v>
      </c>
      <c r="M104" s="54">
        <f t="shared" si="9"/>
        <v>0</v>
      </c>
      <c r="N104" s="54">
        <f t="shared" si="9"/>
        <v>0</v>
      </c>
      <c r="O104" s="54">
        <f t="shared" si="9"/>
        <v>0</v>
      </c>
      <c r="P104" s="54">
        <f t="shared" si="9"/>
        <v>0</v>
      </c>
      <c r="Q104" s="54">
        <f t="shared" si="9"/>
        <v>0</v>
      </c>
      <c r="R104" s="54">
        <f t="shared" si="9"/>
        <v>11796.6</v>
      </c>
      <c r="S104" s="54">
        <f t="shared" si="9"/>
        <v>0</v>
      </c>
      <c r="T104" s="54">
        <f t="shared" si="9"/>
        <v>0</v>
      </c>
      <c r="U104" s="55" t="s">
        <v>262</v>
      </c>
      <c r="V104" s="43"/>
      <c r="W104" s="43"/>
      <c r="X104" s="47"/>
      <c r="Y104" s="56" t="s">
        <v>262</v>
      </c>
      <c r="Z104" s="23"/>
      <c r="AA104" s="7"/>
    </row>
    <row r="105" spans="2:27" ht="63.75">
      <c r="B105" s="6"/>
      <c r="J105" s="52"/>
      <c r="K105" s="53" t="s">
        <v>280</v>
      </c>
      <c r="L105" s="57"/>
      <c r="M105" s="57"/>
      <c r="N105" s="57"/>
      <c r="O105" s="57"/>
      <c r="P105" s="57"/>
      <c r="Q105" s="57"/>
      <c r="R105" s="57"/>
      <c r="S105" s="57"/>
      <c r="T105" s="57"/>
      <c r="U105" s="55"/>
      <c r="V105" s="43"/>
      <c r="W105" s="43"/>
      <c r="X105" s="47"/>
      <c r="Y105" s="56"/>
      <c r="Z105" s="23"/>
      <c r="AA105" s="7"/>
    </row>
    <row r="106" spans="2:27" ht="38.25">
      <c r="B106" s="6"/>
      <c r="J106" s="52" t="s">
        <v>297</v>
      </c>
      <c r="K106" s="53" t="s">
        <v>298</v>
      </c>
      <c r="L106" s="57"/>
      <c r="M106" s="57"/>
      <c r="N106" s="57"/>
      <c r="O106" s="57"/>
      <c r="P106" s="57"/>
      <c r="Q106" s="57"/>
      <c r="R106" s="57"/>
      <c r="S106" s="57"/>
      <c r="T106" s="57"/>
      <c r="U106" s="55"/>
      <c r="V106" s="43"/>
      <c r="W106" s="43"/>
      <c r="X106" s="47"/>
      <c r="Y106" s="56"/>
      <c r="Z106" s="23"/>
      <c r="AA106" s="7"/>
    </row>
    <row r="107" spans="2:27" ht="89.25">
      <c r="B107" s="6"/>
      <c r="J107" s="52"/>
      <c r="K107" s="60" t="s">
        <v>207</v>
      </c>
      <c r="L107" s="58">
        <v>11796.6</v>
      </c>
      <c r="M107" s="58">
        <v>0</v>
      </c>
      <c r="N107" s="58">
        <v>0</v>
      </c>
      <c r="O107" s="58">
        <v>0</v>
      </c>
      <c r="P107" s="58">
        <v>0</v>
      </c>
      <c r="Q107" s="58">
        <v>0</v>
      </c>
      <c r="R107" s="58">
        <f>L107+N107+P107</f>
        <v>11796.6</v>
      </c>
      <c r="S107" s="58">
        <f>M107+O107+Q107</f>
        <v>0</v>
      </c>
      <c r="T107" s="58">
        <v>0</v>
      </c>
      <c r="U107" s="55" t="s">
        <v>299</v>
      </c>
      <c r="V107" s="43"/>
      <c r="W107" s="43"/>
      <c r="X107" s="47"/>
      <c r="Y107" s="56" t="s">
        <v>299</v>
      </c>
      <c r="Z107" s="23"/>
      <c r="AA107" s="7"/>
    </row>
    <row r="108" spans="2:27" ht="12.75">
      <c r="B108" s="6"/>
      <c r="J108" s="52"/>
      <c r="K108" s="59"/>
      <c r="L108" s="57"/>
      <c r="M108" s="57"/>
      <c r="N108" s="57"/>
      <c r="O108" s="57"/>
      <c r="P108" s="57"/>
      <c r="Q108" s="57"/>
      <c r="R108" s="57"/>
      <c r="S108" s="57"/>
      <c r="T108" s="57"/>
      <c r="U108" s="55"/>
      <c r="V108" s="43"/>
      <c r="W108" s="43"/>
      <c r="X108" s="47"/>
      <c r="Y108" s="56"/>
      <c r="Z108" s="23"/>
      <c r="AA108" s="7"/>
    </row>
    <row r="109" spans="2:27" ht="51">
      <c r="B109" s="6"/>
      <c r="J109" s="52"/>
      <c r="K109" s="53" t="s">
        <v>300</v>
      </c>
      <c r="L109" s="54">
        <f aca="true" t="shared" si="10" ref="L109:T109">SUM(L110:L121)</f>
        <v>1136248.6</v>
      </c>
      <c r="M109" s="54">
        <f t="shared" si="10"/>
        <v>23878</v>
      </c>
      <c r="N109" s="54">
        <f t="shared" si="10"/>
        <v>0</v>
      </c>
      <c r="O109" s="54">
        <f t="shared" si="10"/>
        <v>0</v>
      </c>
      <c r="P109" s="54">
        <f t="shared" si="10"/>
        <v>0</v>
      </c>
      <c r="Q109" s="54">
        <f t="shared" si="10"/>
        <v>0</v>
      </c>
      <c r="R109" s="54">
        <f t="shared" si="10"/>
        <v>1136248.6</v>
      </c>
      <c r="S109" s="54">
        <f t="shared" si="10"/>
        <v>23878</v>
      </c>
      <c r="T109" s="54">
        <f t="shared" si="10"/>
        <v>23878</v>
      </c>
      <c r="U109" s="55" t="s">
        <v>279</v>
      </c>
      <c r="V109" s="43"/>
      <c r="W109" s="43"/>
      <c r="X109" s="47"/>
      <c r="Y109" s="56" t="s">
        <v>279</v>
      </c>
      <c r="Z109" s="23"/>
      <c r="AA109" s="7"/>
    </row>
    <row r="110" spans="2:27" ht="63.75">
      <c r="B110" s="6"/>
      <c r="J110" s="52"/>
      <c r="K110" s="53" t="s">
        <v>280</v>
      </c>
      <c r="L110" s="57"/>
      <c r="M110" s="57"/>
      <c r="N110" s="57"/>
      <c r="O110" s="57"/>
      <c r="P110" s="57"/>
      <c r="Q110" s="57"/>
      <c r="R110" s="57"/>
      <c r="S110" s="57"/>
      <c r="T110" s="57"/>
      <c r="U110" s="55"/>
      <c r="V110" s="43"/>
      <c r="W110" s="43"/>
      <c r="X110" s="47"/>
      <c r="Y110" s="56"/>
      <c r="Z110" s="23"/>
      <c r="AA110" s="7"/>
    </row>
    <row r="111" spans="2:27" ht="76.5">
      <c r="B111" s="6"/>
      <c r="J111" s="52" t="s">
        <v>301</v>
      </c>
      <c r="K111" s="53" t="s">
        <v>302</v>
      </c>
      <c r="L111" s="57"/>
      <c r="M111" s="57"/>
      <c r="N111" s="57"/>
      <c r="O111" s="57"/>
      <c r="P111" s="57"/>
      <c r="Q111" s="57"/>
      <c r="R111" s="57"/>
      <c r="S111" s="57"/>
      <c r="T111" s="57"/>
      <c r="U111" s="55"/>
      <c r="V111" s="43"/>
      <c r="W111" s="43"/>
      <c r="X111" s="47"/>
      <c r="Y111" s="56"/>
      <c r="Z111" s="23"/>
      <c r="AA111" s="7"/>
    </row>
    <row r="112" spans="2:27" ht="102">
      <c r="B112" s="6"/>
      <c r="J112" s="52"/>
      <c r="K112" s="53" t="s">
        <v>207</v>
      </c>
      <c r="L112" s="58">
        <v>11730.3</v>
      </c>
      <c r="M112" s="58">
        <v>0</v>
      </c>
      <c r="N112" s="58">
        <v>0</v>
      </c>
      <c r="O112" s="58">
        <v>0</v>
      </c>
      <c r="P112" s="58">
        <v>0</v>
      </c>
      <c r="Q112" s="58">
        <v>0</v>
      </c>
      <c r="R112" s="58">
        <f>L112+N112+P112</f>
        <v>11730.3</v>
      </c>
      <c r="S112" s="58">
        <f>M112+O112+Q112</f>
        <v>0</v>
      </c>
      <c r="T112" s="58">
        <v>0</v>
      </c>
      <c r="U112" s="55" t="s">
        <v>303</v>
      </c>
      <c r="V112" s="43"/>
      <c r="W112" s="43"/>
      <c r="X112" s="47"/>
      <c r="Y112" s="56" t="s">
        <v>303</v>
      </c>
      <c r="Z112" s="23"/>
      <c r="AA112" s="7"/>
    </row>
    <row r="113" spans="2:27" ht="12.75">
      <c r="B113" s="6"/>
      <c r="J113" s="52"/>
      <c r="K113" s="59"/>
      <c r="L113" s="57"/>
      <c r="M113" s="57"/>
      <c r="N113" s="57"/>
      <c r="O113" s="57"/>
      <c r="P113" s="57"/>
      <c r="Q113" s="57"/>
      <c r="R113" s="57"/>
      <c r="S113" s="57"/>
      <c r="T113" s="57"/>
      <c r="U113" s="55"/>
      <c r="V113" s="43"/>
      <c r="W113" s="43"/>
      <c r="X113" s="47"/>
      <c r="Y113" s="56"/>
      <c r="Z113" s="23"/>
      <c r="AA113" s="7"/>
    </row>
    <row r="114" spans="2:27" ht="12.75">
      <c r="B114" s="6"/>
      <c r="J114" s="52"/>
      <c r="K114" s="53" t="s">
        <v>62</v>
      </c>
      <c r="L114" s="58">
        <v>186510.8</v>
      </c>
      <c r="M114" s="58">
        <v>0</v>
      </c>
      <c r="N114" s="58">
        <v>0</v>
      </c>
      <c r="O114" s="58">
        <v>0</v>
      </c>
      <c r="P114" s="58">
        <v>0</v>
      </c>
      <c r="Q114" s="58">
        <v>0</v>
      </c>
      <c r="R114" s="58">
        <f>L114+N114+P114</f>
        <v>186510.8</v>
      </c>
      <c r="S114" s="58">
        <f>M114+O114+Q114</f>
        <v>0</v>
      </c>
      <c r="T114" s="58">
        <v>0</v>
      </c>
      <c r="U114" s="55"/>
      <c r="V114" s="43"/>
      <c r="W114" s="43"/>
      <c r="X114" s="47"/>
      <c r="Y114" s="56"/>
      <c r="Z114" s="23"/>
      <c r="AA114" s="7"/>
    </row>
    <row r="115" spans="2:27" ht="12.75">
      <c r="B115" s="6"/>
      <c r="J115" s="52"/>
      <c r="K115" s="59"/>
      <c r="L115" s="57"/>
      <c r="M115" s="57"/>
      <c r="N115" s="57"/>
      <c r="O115" s="57"/>
      <c r="P115" s="57"/>
      <c r="Q115" s="57"/>
      <c r="R115" s="57"/>
      <c r="S115" s="57"/>
      <c r="T115" s="57"/>
      <c r="U115" s="55"/>
      <c r="V115" s="43"/>
      <c r="W115" s="43"/>
      <c r="X115" s="47"/>
      <c r="Y115" s="56"/>
      <c r="Z115" s="23"/>
      <c r="AA115" s="7"/>
    </row>
    <row r="116" spans="2:27" ht="114.75">
      <c r="B116" s="6"/>
      <c r="J116" s="52" t="s">
        <v>304</v>
      </c>
      <c r="K116" s="53" t="s">
        <v>305</v>
      </c>
      <c r="L116" s="57"/>
      <c r="M116" s="57"/>
      <c r="N116" s="57"/>
      <c r="O116" s="57"/>
      <c r="P116" s="57"/>
      <c r="Q116" s="57"/>
      <c r="R116" s="57"/>
      <c r="S116" s="57"/>
      <c r="T116" s="57"/>
      <c r="U116" s="55"/>
      <c r="V116" s="43"/>
      <c r="W116" s="43"/>
      <c r="X116" s="47"/>
      <c r="Y116" s="56"/>
      <c r="Z116" s="23"/>
      <c r="AA116" s="7"/>
    </row>
    <row r="117" spans="2:27" ht="102">
      <c r="B117" s="6"/>
      <c r="J117" s="52"/>
      <c r="K117" s="53" t="s">
        <v>62</v>
      </c>
      <c r="L117" s="58">
        <v>838007.5</v>
      </c>
      <c r="M117" s="58">
        <v>23878</v>
      </c>
      <c r="N117" s="58">
        <v>0</v>
      </c>
      <c r="O117" s="58">
        <v>0</v>
      </c>
      <c r="P117" s="58">
        <v>0</v>
      </c>
      <c r="Q117" s="58">
        <v>0</v>
      </c>
      <c r="R117" s="58">
        <f>L117+N117+P117</f>
        <v>838007.5</v>
      </c>
      <c r="S117" s="58">
        <f>M117+O117+Q117</f>
        <v>23878</v>
      </c>
      <c r="T117" s="58">
        <v>23878</v>
      </c>
      <c r="U117" s="55" t="s">
        <v>306</v>
      </c>
      <c r="V117" s="43"/>
      <c r="W117" s="43"/>
      <c r="X117" s="47"/>
      <c r="Y117" s="56" t="s">
        <v>306</v>
      </c>
      <c r="Z117" s="23"/>
      <c r="AA117" s="7"/>
    </row>
    <row r="118" spans="2:27" ht="12.75">
      <c r="B118" s="6"/>
      <c r="J118" s="52"/>
      <c r="K118" s="59"/>
      <c r="L118" s="57"/>
      <c r="M118" s="57"/>
      <c r="N118" s="57"/>
      <c r="O118" s="57"/>
      <c r="P118" s="57"/>
      <c r="Q118" s="57"/>
      <c r="R118" s="57"/>
      <c r="S118" s="57"/>
      <c r="T118" s="57"/>
      <c r="U118" s="55"/>
      <c r="V118" s="43"/>
      <c r="W118" s="43"/>
      <c r="X118" s="47"/>
      <c r="Y118" s="56"/>
      <c r="Z118" s="23"/>
      <c r="AA118" s="7"/>
    </row>
    <row r="119" spans="2:27" ht="76.5">
      <c r="B119" s="6"/>
      <c r="J119" s="52" t="s">
        <v>229</v>
      </c>
      <c r="K119" s="53" t="s">
        <v>307</v>
      </c>
      <c r="L119" s="57"/>
      <c r="M119" s="57"/>
      <c r="N119" s="57"/>
      <c r="O119" s="57"/>
      <c r="P119" s="57"/>
      <c r="Q119" s="57"/>
      <c r="R119" s="57"/>
      <c r="S119" s="57"/>
      <c r="T119" s="57"/>
      <c r="U119" s="55"/>
      <c r="V119" s="43"/>
      <c r="W119" s="43"/>
      <c r="X119" s="47"/>
      <c r="Y119" s="56"/>
      <c r="Z119" s="23"/>
      <c r="AA119" s="7"/>
    </row>
    <row r="120" spans="2:27" ht="38.25">
      <c r="B120" s="6"/>
      <c r="J120" s="52"/>
      <c r="K120" s="53" t="s">
        <v>62</v>
      </c>
      <c r="L120" s="58">
        <v>100000</v>
      </c>
      <c r="M120" s="58">
        <v>0</v>
      </c>
      <c r="N120" s="58">
        <v>0</v>
      </c>
      <c r="O120" s="58">
        <v>0</v>
      </c>
      <c r="P120" s="58">
        <v>0</v>
      </c>
      <c r="Q120" s="58">
        <v>0</v>
      </c>
      <c r="R120" s="58">
        <f>L120+N120+P120</f>
        <v>100000</v>
      </c>
      <c r="S120" s="58">
        <f>M120+O120+Q120</f>
        <v>0</v>
      </c>
      <c r="T120" s="58">
        <v>0</v>
      </c>
      <c r="U120" s="55" t="s">
        <v>308</v>
      </c>
      <c r="V120" s="43"/>
      <c r="W120" s="43"/>
      <c r="X120" s="47"/>
      <c r="Y120" s="56" t="s">
        <v>308</v>
      </c>
      <c r="Z120" s="23"/>
      <c r="AA120" s="7"/>
    </row>
    <row r="121" spans="2:27" ht="12.75">
      <c r="B121" s="6"/>
      <c r="J121" s="52"/>
      <c r="K121" s="59"/>
      <c r="L121" s="57"/>
      <c r="M121" s="57"/>
      <c r="N121" s="57"/>
      <c r="O121" s="57"/>
      <c r="P121" s="57"/>
      <c r="Q121" s="57"/>
      <c r="R121" s="57"/>
      <c r="S121" s="57"/>
      <c r="T121" s="57"/>
      <c r="U121" s="55"/>
      <c r="V121" s="43"/>
      <c r="W121" s="43"/>
      <c r="X121" s="47"/>
      <c r="Y121" s="56"/>
      <c r="Z121" s="23"/>
      <c r="AA121" s="7"/>
    </row>
    <row r="122" spans="2:27" ht="63.75">
      <c r="B122" s="6"/>
      <c r="J122" s="52"/>
      <c r="K122" s="53" t="s">
        <v>309</v>
      </c>
      <c r="L122" s="54">
        <f aca="true" t="shared" si="11" ref="L122:T122">SUM(L123:L135)</f>
        <v>2004236.9000000001</v>
      </c>
      <c r="M122" s="54">
        <f t="shared" si="11"/>
        <v>9473.6</v>
      </c>
      <c r="N122" s="54">
        <f t="shared" si="11"/>
        <v>0</v>
      </c>
      <c r="O122" s="54">
        <f t="shared" si="11"/>
        <v>0</v>
      </c>
      <c r="P122" s="54">
        <f t="shared" si="11"/>
        <v>0</v>
      </c>
      <c r="Q122" s="54">
        <f t="shared" si="11"/>
        <v>0</v>
      </c>
      <c r="R122" s="54">
        <f t="shared" si="11"/>
        <v>2004236.9000000001</v>
      </c>
      <c r="S122" s="54">
        <f t="shared" si="11"/>
        <v>9473.6</v>
      </c>
      <c r="T122" s="54">
        <f t="shared" si="11"/>
        <v>9473.6</v>
      </c>
      <c r="U122" s="55" t="s">
        <v>310</v>
      </c>
      <c r="V122" s="43"/>
      <c r="W122" s="43"/>
      <c r="X122" s="47"/>
      <c r="Y122" s="56" t="s">
        <v>310</v>
      </c>
      <c r="Z122" s="23"/>
      <c r="AA122" s="7"/>
    </row>
    <row r="123" spans="2:27" ht="63.75">
      <c r="B123" s="6"/>
      <c r="J123" s="52"/>
      <c r="K123" s="53" t="s">
        <v>280</v>
      </c>
      <c r="L123" s="57"/>
      <c r="M123" s="57"/>
      <c r="N123" s="57"/>
      <c r="O123" s="57"/>
      <c r="P123" s="57"/>
      <c r="Q123" s="57"/>
      <c r="R123" s="57"/>
      <c r="S123" s="57"/>
      <c r="T123" s="57"/>
      <c r="U123" s="55"/>
      <c r="V123" s="43"/>
      <c r="W123" s="43"/>
      <c r="X123" s="47"/>
      <c r="Y123" s="56"/>
      <c r="Z123" s="23"/>
      <c r="AA123" s="7"/>
    </row>
    <row r="124" spans="2:27" ht="114.75">
      <c r="B124" s="6"/>
      <c r="J124" s="52" t="s">
        <v>311</v>
      </c>
      <c r="K124" s="53" t="s">
        <v>312</v>
      </c>
      <c r="L124" s="57"/>
      <c r="M124" s="57"/>
      <c r="N124" s="57"/>
      <c r="O124" s="57"/>
      <c r="P124" s="57"/>
      <c r="Q124" s="57"/>
      <c r="R124" s="57"/>
      <c r="S124" s="57"/>
      <c r="T124" s="57"/>
      <c r="U124" s="55"/>
      <c r="V124" s="43"/>
      <c r="W124" s="43"/>
      <c r="X124" s="47"/>
      <c r="Y124" s="56"/>
      <c r="Z124" s="23"/>
      <c r="AA124" s="7"/>
    </row>
    <row r="125" spans="2:27" ht="102">
      <c r="B125" s="6"/>
      <c r="J125" s="52"/>
      <c r="K125" s="53" t="s">
        <v>62</v>
      </c>
      <c r="L125" s="58">
        <v>1000000</v>
      </c>
      <c r="M125" s="58">
        <v>9473.6</v>
      </c>
      <c r="N125" s="58">
        <v>0</v>
      </c>
      <c r="O125" s="58">
        <v>0</v>
      </c>
      <c r="P125" s="58">
        <v>0</v>
      </c>
      <c r="Q125" s="58">
        <v>0</v>
      </c>
      <c r="R125" s="58">
        <f>L125+N125+P125</f>
        <v>1000000</v>
      </c>
      <c r="S125" s="58">
        <f>M125+O125+Q125</f>
        <v>9473.6</v>
      </c>
      <c r="T125" s="58">
        <v>9473.6</v>
      </c>
      <c r="U125" s="55" t="s">
        <v>313</v>
      </c>
      <c r="V125" s="43"/>
      <c r="W125" s="43"/>
      <c r="X125" s="47"/>
      <c r="Y125" s="56" t="s">
        <v>313</v>
      </c>
      <c r="Z125" s="23"/>
      <c r="AA125" s="7"/>
    </row>
    <row r="126" spans="2:27" ht="12.75">
      <c r="B126" s="6"/>
      <c r="J126" s="52"/>
      <c r="K126" s="59"/>
      <c r="L126" s="57"/>
      <c r="M126" s="57"/>
      <c r="N126" s="57"/>
      <c r="O126" s="57"/>
      <c r="P126" s="57"/>
      <c r="Q126" s="57"/>
      <c r="R126" s="57"/>
      <c r="S126" s="57"/>
      <c r="T126" s="57"/>
      <c r="U126" s="55"/>
      <c r="V126" s="43"/>
      <c r="W126" s="43"/>
      <c r="X126" s="47"/>
      <c r="Y126" s="56"/>
      <c r="Z126" s="23"/>
      <c r="AA126" s="7"/>
    </row>
    <row r="127" spans="2:27" ht="102">
      <c r="B127" s="6"/>
      <c r="J127" s="52" t="s">
        <v>314</v>
      </c>
      <c r="K127" s="53" t="s">
        <v>315</v>
      </c>
      <c r="L127" s="57"/>
      <c r="M127" s="57"/>
      <c r="N127" s="57"/>
      <c r="O127" s="57"/>
      <c r="P127" s="57"/>
      <c r="Q127" s="57"/>
      <c r="R127" s="57"/>
      <c r="S127" s="57"/>
      <c r="T127" s="57"/>
      <c r="U127" s="55"/>
      <c r="V127" s="43"/>
      <c r="W127" s="43"/>
      <c r="X127" s="47"/>
      <c r="Y127" s="56"/>
      <c r="Z127" s="23"/>
      <c r="AA127" s="7"/>
    </row>
    <row r="128" spans="2:27" ht="114.75">
      <c r="B128" s="6"/>
      <c r="J128" s="52"/>
      <c r="K128" s="53" t="s">
        <v>62</v>
      </c>
      <c r="L128" s="58">
        <v>556337.6</v>
      </c>
      <c r="M128" s="58">
        <v>0</v>
      </c>
      <c r="N128" s="58">
        <v>0</v>
      </c>
      <c r="O128" s="58">
        <v>0</v>
      </c>
      <c r="P128" s="58">
        <v>0</v>
      </c>
      <c r="Q128" s="58">
        <v>0</v>
      </c>
      <c r="R128" s="58">
        <f>L128+N128+P128</f>
        <v>556337.6</v>
      </c>
      <c r="S128" s="58">
        <f>M128+O128+Q128</f>
        <v>0</v>
      </c>
      <c r="T128" s="58">
        <v>0</v>
      </c>
      <c r="U128" s="55" t="s">
        <v>316</v>
      </c>
      <c r="V128" s="43"/>
      <c r="W128" s="43"/>
      <c r="X128" s="47"/>
      <c r="Y128" s="56" t="s">
        <v>316</v>
      </c>
      <c r="Z128" s="23"/>
      <c r="AA128" s="7"/>
    </row>
    <row r="129" spans="2:27" ht="12.75">
      <c r="B129" s="6"/>
      <c r="J129" s="52"/>
      <c r="K129" s="59"/>
      <c r="L129" s="57"/>
      <c r="M129" s="57"/>
      <c r="N129" s="57"/>
      <c r="O129" s="57"/>
      <c r="P129" s="57"/>
      <c r="Q129" s="57"/>
      <c r="R129" s="57"/>
      <c r="S129" s="57"/>
      <c r="T129" s="57"/>
      <c r="U129" s="55"/>
      <c r="V129" s="43"/>
      <c r="W129" s="43"/>
      <c r="X129" s="47"/>
      <c r="Y129" s="56"/>
      <c r="Z129" s="23"/>
      <c r="AA129" s="7"/>
    </row>
    <row r="130" spans="2:27" ht="204">
      <c r="B130" s="6"/>
      <c r="J130" s="52" t="s">
        <v>317</v>
      </c>
      <c r="K130" s="53" t="s">
        <v>318</v>
      </c>
      <c r="L130" s="57"/>
      <c r="M130" s="57"/>
      <c r="N130" s="57"/>
      <c r="O130" s="57"/>
      <c r="P130" s="57"/>
      <c r="Q130" s="57"/>
      <c r="R130" s="57"/>
      <c r="S130" s="57"/>
      <c r="T130" s="57"/>
      <c r="U130" s="55"/>
      <c r="V130" s="43"/>
      <c r="W130" s="43"/>
      <c r="X130" s="47"/>
      <c r="Y130" s="56"/>
      <c r="Z130" s="23"/>
      <c r="AA130" s="7"/>
    </row>
    <row r="131" spans="2:27" ht="267.75">
      <c r="B131" s="6"/>
      <c r="J131" s="52"/>
      <c r="K131" s="53" t="s">
        <v>37</v>
      </c>
      <c r="L131" s="58">
        <v>147899.3</v>
      </c>
      <c r="M131" s="58">
        <v>0</v>
      </c>
      <c r="N131" s="58">
        <v>0</v>
      </c>
      <c r="O131" s="58">
        <v>0</v>
      </c>
      <c r="P131" s="58">
        <v>0</v>
      </c>
      <c r="Q131" s="58">
        <v>0</v>
      </c>
      <c r="R131" s="58">
        <f>L131+N131+P131</f>
        <v>147899.3</v>
      </c>
      <c r="S131" s="58">
        <f>M131+O131+Q131</f>
        <v>0</v>
      </c>
      <c r="T131" s="58">
        <v>0</v>
      </c>
      <c r="U131" s="55" t="s">
        <v>319</v>
      </c>
      <c r="V131" s="43"/>
      <c r="W131" s="43"/>
      <c r="X131" s="47"/>
      <c r="Y131" s="56" t="s">
        <v>319</v>
      </c>
      <c r="Z131" s="23"/>
      <c r="AA131" s="7"/>
    </row>
    <row r="132" spans="2:27" ht="12.75">
      <c r="B132" s="6"/>
      <c r="J132" s="52"/>
      <c r="K132" s="59"/>
      <c r="L132" s="57"/>
      <c r="M132" s="57"/>
      <c r="N132" s="57"/>
      <c r="O132" s="57"/>
      <c r="P132" s="57"/>
      <c r="Q132" s="57"/>
      <c r="R132" s="57"/>
      <c r="S132" s="57"/>
      <c r="T132" s="57"/>
      <c r="U132" s="55"/>
      <c r="V132" s="43"/>
      <c r="W132" s="43"/>
      <c r="X132" s="47"/>
      <c r="Y132" s="56"/>
      <c r="Z132" s="23"/>
      <c r="AA132" s="7"/>
    </row>
    <row r="133" spans="2:27" ht="89.25">
      <c r="B133" s="6"/>
      <c r="J133" s="52" t="s">
        <v>320</v>
      </c>
      <c r="K133" s="53" t="s">
        <v>321</v>
      </c>
      <c r="L133" s="57"/>
      <c r="M133" s="57"/>
      <c r="N133" s="57"/>
      <c r="O133" s="57"/>
      <c r="P133" s="57"/>
      <c r="Q133" s="57"/>
      <c r="R133" s="57"/>
      <c r="S133" s="57"/>
      <c r="T133" s="57"/>
      <c r="U133" s="55"/>
      <c r="V133" s="43"/>
      <c r="W133" s="43"/>
      <c r="X133" s="47"/>
      <c r="Y133" s="56"/>
      <c r="Z133" s="23"/>
      <c r="AA133" s="7"/>
    </row>
    <row r="134" spans="2:27" ht="38.25">
      <c r="B134" s="6"/>
      <c r="J134" s="52"/>
      <c r="K134" s="53" t="s">
        <v>37</v>
      </c>
      <c r="L134" s="58">
        <v>300000</v>
      </c>
      <c r="M134" s="58">
        <v>0</v>
      </c>
      <c r="N134" s="58">
        <v>0</v>
      </c>
      <c r="O134" s="58">
        <v>0</v>
      </c>
      <c r="P134" s="58">
        <v>0</v>
      </c>
      <c r="Q134" s="58">
        <v>0</v>
      </c>
      <c r="R134" s="58">
        <f>L134+N134+P134</f>
        <v>300000</v>
      </c>
      <c r="S134" s="58">
        <f>M134+O134+Q134</f>
        <v>0</v>
      </c>
      <c r="T134" s="58">
        <v>0</v>
      </c>
      <c r="U134" s="55" t="s">
        <v>308</v>
      </c>
      <c r="V134" s="43"/>
      <c r="W134" s="43"/>
      <c r="X134" s="47"/>
      <c r="Y134" s="56" t="s">
        <v>308</v>
      </c>
      <c r="Z134" s="23"/>
      <c r="AA134" s="7"/>
    </row>
    <row r="135" spans="2:27" ht="12.75">
      <c r="B135" s="6"/>
      <c r="J135" s="52"/>
      <c r="K135" s="59"/>
      <c r="L135" s="57"/>
      <c r="M135" s="57"/>
      <c r="N135" s="57"/>
      <c r="O135" s="57"/>
      <c r="P135" s="57"/>
      <c r="Q135" s="57"/>
      <c r="R135" s="57"/>
      <c r="S135" s="57"/>
      <c r="T135" s="57"/>
      <c r="U135" s="55"/>
      <c r="V135" s="43"/>
      <c r="W135" s="43"/>
      <c r="X135" s="47"/>
      <c r="Y135" s="56"/>
      <c r="Z135" s="23"/>
      <c r="AA135" s="7"/>
    </row>
    <row r="136" spans="2:27" ht="51">
      <c r="B136" s="6"/>
      <c r="J136" s="52"/>
      <c r="K136" s="53" t="s">
        <v>322</v>
      </c>
      <c r="L136" s="54">
        <f aca="true" t="shared" si="12" ref="L136:T136">SUM(L137:L163)</f>
        <v>1423467.4</v>
      </c>
      <c r="M136" s="54">
        <f t="shared" si="12"/>
        <v>124842.9</v>
      </c>
      <c r="N136" s="54">
        <f t="shared" si="12"/>
        <v>0</v>
      </c>
      <c r="O136" s="54">
        <f t="shared" si="12"/>
        <v>0</v>
      </c>
      <c r="P136" s="54">
        <f t="shared" si="12"/>
        <v>0</v>
      </c>
      <c r="Q136" s="54">
        <f t="shared" si="12"/>
        <v>0</v>
      </c>
      <c r="R136" s="54">
        <f t="shared" si="12"/>
        <v>1423467.4</v>
      </c>
      <c r="S136" s="54">
        <f t="shared" si="12"/>
        <v>124842.9</v>
      </c>
      <c r="T136" s="54">
        <f t="shared" si="12"/>
        <v>118004.09999999999</v>
      </c>
      <c r="U136" s="55" t="s">
        <v>323</v>
      </c>
      <c r="V136" s="43"/>
      <c r="W136" s="43"/>
      <c r="X136" s="47"/>
      <c r="Y136" s="56" t="s">
        <v>323</v>
      </c>
      <c r="Z136" s="23"/>
      <c r="AA136" s="7"/>
    </row>
    <row r="137" spans="2:27" ht="63.75">
      <c r="B137" s="6"/>
      <c r="J137" s="52"/>
      <c r="K137" s="53" t="s">
        <v>324</v>
      </c>
      <c r="L137" s="57"/>
      <c r="M137" s="57"/>
      <c r="N137" s="57"/>
      <c r="O137" s="57"/>
      <c r="P137" s="57"/>
      <c r="Q137" s="57"/>
      <c r="R137" s="57"/>
      <c r="S137" s="57"/>
      <c r="T137" s="57"/>
      <c r="U137" s="55"/>
      <c r="V137" s="43"/>
      <c r="W137" s="43"/>
      <c r="X137" s="47"/>
      <c r="Y137" s="56"/>
      <c r="Z137" s="23"/>
      <c r="AA137" s="7"/>
    </row>
    <row r="138" spans="2:27" ht="89.25">
      <c r="B138" s="6"/>
      <c r="J138" s="52" t="s">
        <v>325</v>
      </c>
      <c r="K138" s="53" t="s">
        <v>326</v>
      </c>
      <c r="L138" s="57"/>
      <c r="M138" s="57"/>
      <c r="N138" s="57"/>
      <c r="O138" s="57"/>
      <c r="P138" s="57"/>
      <c r="Q138" s="57"/>
      <c r="R138" s="57"/>
      <c r="S138" s="57"/>
      <c r="T138" s="57"/>
      <c r="U138" s="55"/>
      <c r="V138" s="43"/>
      <c r="W138" s="43"/>
      <c r="X138" s="47"/>
      <c r="Y138" s="56"/>
      <c r="Z138" s="23"/>
      <c r="AA138" s="7"/>
    </row>
    <row r="139" spans="2:27" ht="102">
      <c r="B139" s="6"/>
      <c r="J139" s="52"/>
      <c r="K139" s="53" t="s">
        <v>265</v>
      </c>
      <c r="L139" s="58">
        <v>690790.8</v>
      </c>
      <c r="M139" s="58">
        <v>75096.9</v>
      </c>
      <c r="N139" s="58">
        <v>0</v>
      </c>
      <c r="O139" s="58">
        <v>0</v>
      </c>
      <c r="P139" s="58">
        <v>0</v>
      </c>
      <c r="Q139" s="58">
        <v>0</v>
      </c>
      <c r="R139" s="58">
        <f>L139+N139+P139</f>
        <v>690790.8</v>
      </c>
      <c r="S139" s="58">
        <f>M139+O139+Q139</f>
        <v>75096.9</v>
      </c>
      <c r="T139" s="58">
        <v>75096.9</v>
      </c>
      <c r="U139" s="55" t="s">
        <v>327</v>
      </c>
      <c r="V139" s="43"/>
      <c r="W139" s="43"/>
      <c r="X139" s="47"/>
      <c r="Y139" s="56" t="s">
        <v>327</v>
      </c>
      <c r="Z139" s="23"/>
      <c r="AA139" s="7"/>
    </row>
    <row r="140" spans="2:27" ht="12.75">
      <c r="B140" s="6"/>
      <c r="J140" s="52"/>
      <c r="K140" s="59"/>
      <c r="L140" s="57"/>
      <c r="M140" s="57"/>
      <c r="N140" s="57"/>
      <c r="O140" s="57"/>
      <c r="P140" s="57"/>
      <c r="Q140" s="57"/>
      <c r="R140" s="57"/>
      <c r="S140" s="57"/>
      <c r="T140" s="57"/>
      <c r="U140" s="55"/>
      <c r="V140" s="43"/>
      <c r="W140" s="43"/>
      <c r="X140" s="47"/>
      <c r="Y140" s="56"/>
      <c r="Z140" s="23"/>
      <c r="AA140" s="7"/>
    </row>
    <row r="141" spans="2:27" ht="76.5">
      <c r="B141" s="6"/>
      <c r="J141" s="52" t="s">
        <v>328</v>
      </c>
      <c r="K141" s="53" t="s">
        <v>329</v>
      </c>
      <c r="L141" s="57"/>
      <c r="M141" s="57"/>
      <c r="N141" s="57"/>
      <c r="O141" s="57"/>
      <c r="P141" s="57"/>
      <c r="Q141" s="57"/>
      <c r="R141" s="57"/>
      <c r="S141" s="57"/>
      <c r="T141" s="57"/>
      <c r="U141" s="55"/>
      <c r="V141" s="43"/>
      <c r="W141" s="43"/>
      <c r="X141" s="47"/>
      <c r="Y141" s="56"/>
      <c r="Z141" s="23"/>
      <c r="AA141" s="7"/>
    </row>
    <row r="142" spans="2:27" ht="63.75">
      <c r="B142" s="6"/>
      <c r="J142" s="52"/>
      <c r="K142" s="53" t="s">
        <v>265</v>
      </c>
      <c r="L142" s="58">
        <v>150000</v>
      </c>
      <c r="M142" s="58">
        <v>49746</v>
      </c>
      <c r="N142" s="58">
        <v>0</v>
      </c>
      <c r="O142" s="58">
        <v>0</v>
      </c>
      <c r="P142" s="58">
        <v>0</v>
      </c>
      <c r="Q142" s="58">
        <v>0</v>
      </c>
      <c r="R142" s="58">
        <f>L142+N142+P142</f>
        <v>150000</v>
      </c>
      <c r="S142" s="58">
        <f>M142+O142+Q142</f>
        <v>49746</v>
      </c>
      <c r="T142" s="58">
        <v>42907.2</v>
      </c>
      <c r="U142" s="55" t="s">
        <v>330</v>
      </c>
      <c r="V142" s="43"/>
      <c r="W142" s="43"/>
      <c r="X142" s="47"/>
      <c r="Y142" s="56" t="s">
        <v>330</v>
      </c>
      <c r="Z142" s="23"/>
      <c r="AA142" s="7"/>
    </row>
    <row r="143" spans="2:27" ht="12.75">
      <c r="B143" s="6"/>
      <c r="J143" s="52"/>
      <c r="K143" s="59"/>
      <c r="L143" s="57"/>
      <c r="M143" s="57"/>
      <c r="N143" s="57"/>
      <c r="O143" s="57"/>
      <c r="P143" s="57"/>
      <c r="Q143" s="57"/>
      <c r="R143" s="57"/>
      <c r="S143" s="57"/>
      <c r="T143" s="57"/>
      <c r="U143" s="55"/>
      <c r="V143" s="43"/>
      <c r="W143" s="43"/>
      <c r="X143" s="47"/>
      <c r="Y143" s="56"/>
      <c r="Z143" s="23"/>
      <c r="AA143" s="7"/>
    </row>
    <row r="144" spans="2:27" ht="51">
      <c r="B144" s="6"/>
      <c r="J144" s="52"/>
      <c r="K144" s="53" t="s">
        <v>331</v>
      </c>
      <c r="L144" s="57"/>
      <c r="M144" s="57"/>
      <c r="N144" s="57"/>
      <c r="O144" s="57"/>
      <c r="P144" s="57"/>
      <c r="Q144" s="57"/>
      <c r="R144" s="57"/>
      <c r="S144" s="57"/>
      <c r="T144" s="57"/>
      <c r="U144" s="55"/>
      <c r="V144" s="43"/>
      <c r="W144" s="43"/>
      <c r="X144" s="47"/>
      <c r="Y144" s="56"/>
      <c r="Z144" s="23"/>
      <c r="AA144" s="7"/>
    </row>
    <row r="145" spans="2:27" ht="102">
      <c r="B145" s="6"/>
      <c r="J145" s="52" t="s">
        <v>332</v>
      </c>
      <c r="K145" s="53" t="s">
        <v>333</v>
      </c>
      <c r="L145" s="57"/>
      <c r="M145" s="57"/>
      <c r="N145" s="57"/>
      <c r="O145" s="57"/>
      <c r="P145" s="57"/>
      <c r="Q145" s="57"/>
      <c r="R145" s="57"/>
      <c r="S145" s="57"/>
      <c r="T145" s="57"/>
      <c r="U145" s="55"/>
      <c r="V145" s="43"/>
      <c r="W145" s="43"/>
      <c r="X145" s="47"/>
      <c r="Y145" s="56"/>
      <c r="Z145" s="23"/>
      <c r="AA145" s="7"/>
    </row>
    <row r="146" spans="2:27" ht="204">
      <c r="B146" s="6"/>
      <c r="J146" s="52"/>
      <c r="K146" s="53" t="s">
        <v>62</v>
      </c>
      <c r="L146" s="58">
        <v>100000</v>
      </c>
      <c r="M146" s="58">
        <v>0</v>
      </c>
      <c r="N146" s="58">
        <v>0</v>
      </c>
      <c r="O146" s="58">
        <v>0</v>
      </c>
      <c r="P146" s="58">
        <v>0</v>
      </c>
      <c r="Q146" s="58">
        <v>0</v>
      </c>
      <c r="R146" s="58">
        <f>L146+N146+P146</f>
        <v>100000</v>
      </c>
      <c r="S146" s="58">
        <f>M146+O146+Q146</f>
        <v>0</v>
      </c>
      <c r="T146" s="58">
        <v>0</v>
      </c>
      <c r="U146" s="55" t="s">
        <v>334</v>
      </c>
      <c r="V146" s="43"/>
      <c r="W146" s="43"/>
      <c r="X146" s="47"/>
      <c r="Y146" s="56" t="s">
        <v>334</v>
      </c>
      <c r="Z146" s="23"/>
      <c r="AA146" s="7"/>
    </row>
    <row r="147" spans="2:27" ht="12.75">
      <c r="B147" s="6"/>
      <c r="J147" s="52"/>
      <c r="K147" s="59"/>
      <c r="L147" s="57"/>
      <c r="M147" s="57"/>
      <c r="N147" s="57"/>
      <c r="O147" s="57"/>
      <c r="P147" s="57"/>
      <c r="Q147" s="57"/>
      <c r="R147" s="57"/>
      <c r="S147" s="57"/>
      <c r="T147" s="57"/>
      <c r="U147" s="55"/>
      <c r="V147" s="43"/>
      <c r="W147" s="43"/>
      <c r="X147" s="47"/>
      <c r="Y147" s="56"/>
      <c r="Z147" s="23"/>
      <c r="AA147" s="7"/>
    </row>
    <row r="148" spans="2:27" ht="63.75">
      <c r="B148" s="6"/>
      <c r="J148" s="52"/>
      <c r="K148" s="53" t="s">
        <v>335</v>
      </c>
      <c r="L148" s="57"/>
      <c r="M148" s="57"/>
      <c r="N148" s="57"/>
      <c r="O148" s="57"/>
      <c r="P148" s="57"/>
      <c r="Q148" s="57"/>
      <c r="R148" s="57"/>
      <c r="S148" s="57"/>
      <c r="T148" s="57"/>
      <c r="U148" s="55"/>
      <c r="V148" s="43"/>
      <c r="W148" s="43"/>
      <c r="X148" s="47"/>
      <c r="Y148" s="56"/>
      <c r="Z148" s="23"/>
      <c r="AA148" s="7"/>
    </row>
    <row r="149" spans="2:27" ht="102">
      <c r="B149" s="6"/>
      <c r="J149" s="52" t="s">
        <v>336</v>
      </c>
      <c r="K149" s="53" t="s">
        <v>337</v>
      </c>
      <c r="L149" s="57"/>
      <c r="M149" s="57"/>
      <c r="N149" s="57"/>
      <c r="O149" s="57"/>
      <c r="P149" s="57"/>
      <c r="Q149" s="57"/>
      <c r="R149" s="57"/>
      <c r="S149" s="57"/>
      <c r="T149" s="57"/>
      <c r="U149" s="55"/>
      <c r="V149" s="43"/>
      <c r="W149" s="43"/>
      <c r="X149" s="47"/>
      <c r="Y149" s="56"/>
      <c r="Z149" s="23"/>
      <c r="AA149" s="7"/>
    </row>
    <row r="150" spans="2:27" ht="102">
      <c r="B150" s="6"/>
      <c r="J150" s="52"/>
      <c r="K150" s="60" t="s">
        <v>207</v>
      </c>
      <c r="L150" s="58">
        <v>2577</v>
      </c>
      <c r="M150" s="58">
        <v>0</v>
      </c>
      <c r="N150" s="58">
        <v>0</v>
      </c>
      <c r="O150" s="58">
        <v>0</v>
      </c>
      <c r="P150" s="58">
        <v>0</v>
      </c>
      <c r="Q150" s="58">
        <v>0</v>
      </c>
      <c r="R150" s="58">
        <f>L150+N150+P150</f>
        <v>2577</v>
      </c>
      <c r="S150" s="58">
        <f>M150+O150+Q150</f>
        <v>0</v>
      </c>
      <c r="T150" s="58">
        <v>0</v>
      </c>
      <c r="U150" s="55" t="s">
        <v>338</v>
      </c>
      <c r="V150" s="43"/>
      <c r="W150" s="43"/>
      <c r="X150" s="47"/>
      <c r="Y150" s="56" t="s">
        <v>338</v>
      </c>
      <c r="Z150" s="23"/>
      <c r="AA150" s="7"/>
    </row>
    <row r="151" spans="2:27" ht="12.75">
      <c r="B151" s="6"/>
      <c r="J151" s="52"/>
      <c r="K151" s="59"/>
      <c r="L151" s="57"/>
      <c r="M151" s="57"/>
      <c r="N151" s="57"/>
      <c r="O151" s="57"/>
      <c r="P151" s="57"/>
      <c r="Q151" s="57"/>
      <c r="R151" s="57"/>
      <c r="S151" s="57"/>
      <c r="T151" s="57"/>
      <c r="U151" s="55"/>
      <c r="V151" s="43"/>
      <c r="W151" s="43"/>
      <c r="X151" s="47"/>
      <c r="Y151" s="56"/>
      <c r="Z151" s="23"/>
      <c r="AA151" s="7"/>
    </row>
    <row r="152" spans="2:27" ht="12.75">
      <c r="B152" s="6"/>
      <c r="J152" s="52"/>
      <c r="K152" s="53" t="s">
        <v>265</v>
      </c>
      <c r="L152" s="58">
        <v>468744.2</v>
      </c>
      <c r="M152" s="58">
        <v>0</v>
      </c>
      <c r="N152" s="58">
        <v>0</v>
      </c>
      <c r="O152" s="58">
        <v>0</v>
      </c>
      <c r="P152" s="58">
        <v>0</v>
      </c>
      <c r="Q152" s="58">
        <v>0</v>
      </c>
      <c r="R152" s="58">
        <f>L152+N152+P152</f>
        <v>468744.2</v>
      </c>
      <c r="S152" s="58">
        <f>M152+O152+Q152</f>
        <v>0</v>
      </c>
      <c r="T152" s="58">
        <v>0</v>
      </c>
      <c r="U152" s="55"/>
      <c r="V152" s="43"/>
      <c r="W152" s="43"/>
      <c r="X152" s="47"/>
      <c r="Y152" s="56"/>
      <c r="Z152" s="23"/>
      <c r="AA152" s="7"/>
    </row>
    <row r="153" spans="2:27" ht="12.75">
      <c r="B153" s="6"/>
      <c r="J153" s="52"/>
      <c r="K153" s="59"/>
      <c r="L153" s="57"/>
      <c r="M153" s="57"/>
      <c r="N153" s="57"/>
      <c r="O153" s="57"/>
      <c r="P153" s="57"/>
      <c r="Q153" s="57"/>
      <c r="R153" s="57"/>
      <c r="S153" s="57"/>
      <c r="T153" s="57"/>
      <c r="U153" s="55"/>
      <c r="V153" s="43"/>
      <c r="W153" s="43"/>
      <c r="X153" s="47"/>
      <c r="Y153" s="56"/>
      <c r="Z153" s="23"/>
      <c r="AA153" s="7"/>
    </row>
    <row r="154" spans="2:27" ht="51">
      <c r="B154" s="6"/>
      <c r="J154" s="52"/>
      <c r="K154" s="53" t="s">
        <v>339</v>
      </c>
      <c r="L154" s="57"/>
      <c r="M154" s="57"/>
      <c r="N154" s="57"/>
      <c r="O154" s="57"/>
      <c r="P154" s="57"/>
      <c r="Q154" s="57"/>
      <c r="R154" s="57"/>
      <c r="S154" s="57"/>
      <c r="T154" s="57"/>
      <c r="U154" s="55"/>
      <c r="V154" s="43"/>
      <c r="W154" s="43"/>
      <c r="X154" s="47"/>
      <c r="Y154" s="56"/>
      <c r="Z154" s="23"/>
      <c r="AA154" s="7"/>
    </row>
    <row r="155" spans="2:27" ht="102">
      <c r="B155" s="6"/>
      <c r="J155" s="52" t="s">
        <v>340</v>
      </c>
      <c r="K155" s="53" t="s">
        <v>341</v>
      </c>
      <c r="L155" s="57"/>
      <c r="M155" s="57"/>
      <c r="N155" s="57"/>
      <c r="O155" s="57"/>
      <c r="P155" s="57"/>
      <c r="Q155" s="57"/>
      <c r="R155" s="57"/>
      <c r="S155" s="57"/>
      <c r="T155" s="57"/>
      <c r="U155" s="55"/>
      <c r="V155" s="43"/>
      <c r="W155" s="43"/>
      <c r="X155" s="47"/>
      <c r="Y155" s="56"/>
      <c r="Z155" s="23"/>
      <c r="AA155" s="7"/>
    </row>
    <row r="156" spans="2:27" ht="76.5">
      <c r="B156" s="6"/>
      <c r="J156" s="52"/>
      <c r="K156" s="53" t="s">
        <v>207</v>
      </c>
      <c r="L156" s="58">
        <v>1104.5</v>
      </c>
      <c r="M156" s="58">
        <v>0</v>
      </c>
      <c r="N156" s="58">
        <v>0</v>
      </c>
      <c r="O156" s="58">
        <v>0</v>
      </c>
      <c r="P156" s="58">
        <v>0</v>
      </c>
      <c r="Q156" s="58">
        <v>0</v>
      </c>
      <c r="R156" s="58">
        <f>L156+N156+P156</f>
        <v>1104.5</v>
      </c>
      <c r="S156" s="58">
        <f>M156+O156+Q156</f>
        <v>0</v>
      </c>
      <c r="T156" s="58">
        <v>0</v>
      </c>
      <c r="U156" s="55" t="s">
        <v>342</v>
      </c>
      <c r="V156" s="43"/>
      <c r="W156" s="43"/>
      <c r="X156" s="47"/>
      <c r="Y156" s="56" t="s">
        <v>342</v>
      </c>
      <c r="Z156" s="23"/>
      <c r="AA156" s="7"/>
    </row>
    <row r="157" spans="2:27" ht="12.75">
      <c r="B157" s="6"/>
      <c r="J157" s="52"/>
      <c r="K157" s="59"/>
      <c r="L157" s="57"/>
      <c r="M157" s="57"/>
      <c r="N157" s="57"/>
      <c r="O157" s="57"/>
      <c r="P157" s="57"/>
      <c r="Q157" s="57"/>
      <c r="R157" s="57"/>
      <c r="S157" s="57"/>
      <c r="T157" s="57"/>
      <c r="U157" s="55"/>
      <c r="V157" s="43"/>
      <c r="W157" s="43"/>
      <c r="X157" s="47"/>
      <c r="Y157" s="56"/>
      <c r="Z157" s="23"/>
      <c r="AA157" s="7"/>
    </row>
    <row r="158" spans="2:27" ht="102">
      <c r="B158" s="6"/>
      <c r="J158" s="52" t="s">
        <v>343</v>
      </c>
      <c r="K158" s="53" t="s">
        <v>344</v>
      </c>
      <c r="L158" s="57"/>
      <c r="M158" s="57"/>
      <c r="N158" s="57"/>
      <c r="O158" s="57"/>
      <c r="P158" s="57"/>
      <c r="Q158" s="57"/>
      <c r="R158" s="57"/>
      <c r="S158" s="57"/>
      <c r="T158" s="57"/>
      <c r="U158" s="55"/>
      <c r="V158" s="43"/>
      <c r="W158" s="43"/>
      <c r="X158" s="47"/>
      <c r="Y158" s="56"/>
      <c r="Z158" s="23"/>
      <c r="AA158" s="7"/>
    </row>
    <row r="159" spans="2:27" ht="76.5">
      <c r="B159" s="6"/>
      <c r="J159" s="52"/>
      <c r="K159" s="53" t="s">
        <v>207</v>
      </c>
      <c r="L159" s="58">
        <v>2610.4</v>
      </c>
      <c r="M159" s="58">
        <v>0</v>
      </c>
      <c r="N159" s="58">
        <v>0</v>
      </c>
      <c r="O159" s="58">
        <v>0</v>
      </c>
      <c r="P159" s="58">
        <v>0</v>
      </c>
      <c r="Q159" s="58">
        <v>0</v>
      </c>
      <c r="R159" s="58">
        <f>L159+N159+P159</f>
        <v>2610.4</v>
      </c>
      <c r="S159" s="58">
        <f>M159+O159+Q159</f>
        <v>0</v>
      </c>
      <c r="T159" s="58">
        <v>0</v>
      </c>
      <c r="U159" s="55" t="s">
        <v>342</v>
      </c>
      <c r="V159" s="43"/>
      <c r="W159" s="43"/>
      <c r="X159" s="47"/>
      <c r="Y159" s="56" t="s">
        <v>342</v>
      </c>
      <c r="Z159" s="23"/>
      <c r="AA159" s="7"/>
    </row>
    <row r="160" spans="2:27" ht="12.75">
      <c r="B160" s="6"/>
      <c r="J160" s="52"/>
      <c r="K160" s="59"/>
      <c r="L160" s="57"/>
      <c r="M160" s="57"/>
      <c r="N160" s="57"/>
      <c r="O160" s="57"/>
      <c r="P160" s="57"/>
      <c r="Q160" s="57"/>
      <c r="R160" s="57"/>
      <c r="S160" s="57"/>
      <c r="T160" s="57"/>
      <c r="U160" s="55"/>
      <c r="V160" s="43"/>
      <c r="W160" s="43"/>
      <c r="X160" s="47"/>
      <c r="Y160" s="56"/>
      <c r="Z160" s="23"/>
      <c r="AA160" s="7"/>
    </row>
    <row r="161" spans="2:27" ht="51">
      <c r="B161" s="6"/>
      <c r="J161" s="52" t="s">
        <v>345</v>
      </c>
      <c r="K161" s="53" t="s">
        <v>346</v>
      </c>
      <c r="L161" s="57"/>
      <c r="M161" s="57"/>
      <c r="N161" s="57"/>
      <c r="O161" s="57"/>
      <c r="P161" s="57"/>
      <c r="Q161" s="57"/>
      <c r="R161" s="57"/>
      <c r="S161" s="57"/>
      <c r="T161" s="57"/>
      <c r="U161" s="55"/>
      <c r="V161" s="43"/>
      <c r="W161" s="43"/>
      <c r="X161" s="47"/>
      <c r="Y161" s="56"/>
      <c r="Z161" s="23"/>
      <c r="AA161" s="7"/>
    </row>
    <row r="162" spans="2:27" ht="76.5">
      <c r="B162" s="6"/>
      <c r="J162" s="52"/>
      <c r="K162" s="53" t="s">
        <v>207</v>
      </c>
      <c r="L162" s="58">
        <v>7640.5</v>
      </c>
      <c r="M162" s="58">
        <v>0</v>
      </c>
      <c r="N162" s="58">
        <v>0</v>
      </c>
      <c r="O162" s="58">
        <v>0</v>
      </c>
      <c r="P162" s="58">
        <v>0</v>
      </c>
      <c r="Q162" s="58">
        <v>0</v>
      </c>
      <c r="R162" s="58">
        <f>L162+N162+P162</f>
        <v>7640.5</v>
      </c>
      <c r="S162" s="58">
        <f>M162+O162+Q162</f>
        <v>0</v>
      </c>
      <c r="T162" s="58">
        <v>0</v>
      </c>
      <c r="U162" s="55" t="s">
        <v>342</v>
      </c>
      <c r="V162" s="43"/>
      <c r="W162" s="43"/>
      <c r="X162" s="47"/>
      <c r="Y162" s="56" t="s">
        <v>342</v>
      </c>
      <c r="Z162" s="23"/>
      <c r="AA162" s="7"/>
    </row>
    <row r="163" spans="2:27" ht="12.75">
      <c r="B163" s="6"/>
      <c r="J163" s="52"/>
      <c r="K163" s="59"/>
      <c r="L163" s="57"/>
      <c r="M163" s="57"/>
      <c r="N163" s="57"/>
      <c r="O163" s="57"/>
      <c r="P163" s="57"/>
      <c r="Q163" s="57"/>
      <c r="R163" s="57"/>
      <c r="S163" s="57"/>
      <c r="T163" s="57"/>
      <c r="U163" s="55"/>
      <c r="V163" s="43"/>
      <c r="W163" s="43"/>
      <c r="X163" s="47"/>
      <c r="Y163" s="56"/>
      <c r="Z163" s="23"/>
      <c r="AA163" s="7"/>
    </row>
    <row r="164" spans="2:27" ht="51">
      <c r="B164" s="6"/>
      <c r="J164" s="52"/>
      <c r="K164" s="53" t="s">
        <v>347</v>
      </c>
      <c r="L164" s="54">
        <f aca="true" t="shared" si="13" ref="L164:T164">SUM(L165:L185)</f>
        <v>5682111.800000001</v>
      </c>
      <c r="M164" s="54">
        <f t="shared" si="13"/>
        <v>479888.1</v>
      </c>
      <c r="N164" s="54">
        <f t="shared" si="13"/>
        <v>0</v>
      </c>
      <c r="O164" s="54">
        <f t="shared" si="13"/>
        <v>0</v>
      </c>
      <c r="P164" s="54">
        <f t="shared" si="13"/>
        <v>0</v>
      </c>
      <c r="Q164" s="54">
        <f t="shared" si="13"/>
        <v>0</v>
      </c>
      <c r="R164" s="54">
        <f t="shared" si="13"/>
        <v>5682111.800000001</v>
      </c>
      <c r="S164" s="54">
        <f t="shared" si="13"/>
        <v>479888.1</v>
      </c>
      <c r="T164" s="54">
        <f t="shared" si="13"/>
        <v>479888.1</v>
      </c>
      <c r="U164" s="55" t="s">
        <v>348</v>
      </c>
      <c r="V164" s="43"/>
      <c r="W164" s="43"/>
      <c r="X164" s="47"/>
      <c r="Y164" s="56" t="s">
        <v>348</v>
      </c>
      <c r="Z164" s="23"/>
      <c r="AA164" s="7"/>
    </row>
    <row r="165" spans="2:27" ht="63.75">
      <c r="B165" s="6"/>
      <c r="J165" s="52"/>
      <c r="K165" s="53" t="s">
        <v>349</v>
      </c>
      <c r="L165" s="57"/>
      <c r="M165" s="57"/>
      <c r="N165" s="57"/>
      <c r="O165" s="57"/>
      <c r="P165" s="57"/>
      <c r="Q165" s="57"/>
      <c r="R165" s="57"/>
      <c r="S165" s="57"/>
      <c r="T165" s="57"/>
      <c r="U165" s="55"/>
      <c r="V165" s="43"/>
      <c r="W165" s="43"/>
      <c r="X165" s="47"/>
      <c r="Y165" s="56"/>
      <c r="Z165" s="23"/>
      <c r="AA165" s="7"/>
    </row>
    <row r="166" spans="2:27" ht="114.75">
      <c r="B166" s="6"/>
      <c r="J166" s="52" t="s">
        <v>350</v>
      </c>
      <c r="K166" s="53" t="s">
        <v>351</v>
      </c>
      <c r="L166" s="57"/>
      <c r="M166" s="57"/>
      <c r="N166" s="57"/>
      <c r="O166" s="57"/>
      <c r="P166" s="57"/>
      <c r="Q166" s="57"/>
      <c r="R166" s="57"/>
      <c r="S166" s="57"/>
      <c r="T166" s="57"/>
      <c r="U166" s="55"/>
      <c r="V166" s="43"/>
      <c r="W166" s="43"/>
      <c r="X166" s="47"/>
      <c r="Y166" s="56"/>
      <c r="Z166" s="23"/>
      <c r="AA166" s="7"/>
    </row>
    <row r="167" spans="2:27" ht="102">
      <c r="B167" s="6"/>
      <c r="J167" s="52"/>
      <c r="K167" s="53" t="s">
        <v>37</v>
      </c>
      <c r="L167" s="58">
        <v>1000000</v>
      </c>
      <c r="M167" s="58">
        <v>377585.2</v>
      </c>
      <c r="N167" s="58">
        <v>0</v>
      </c>
      <c r="O167" s="58">
        <v>0</v>
      </c>
      <c r="P167" s="58">
        <v>0</v>
      </c>
      <c r="Q167" s="58">
        <v>0</v>
      </c>
      <c r="R167" s="58">
        <f>L167+N167+P167</f>
        <v>1000000</v>
      </c>
      <c r="S167" s="58">
        <f>M167+O167+Q167</f>
        <v>377585.2</v>
      </c>
      <c r="T167" s="58">
        <v>377585.2</v>
      </c>
      <c r="U167" s="55" t="s">
        <v>352</v>
      </c>
      <c r="V167" s="43"/>
      <c r="W167" s="43"/>
      <c r="X167" s="47"/>
      <c r="Y167" s="56" t="s">
        <v>352</v>
      </c>
      <c r="Z167" s="23"/>
      <c r="AA167" s="7"/>
    </row>
    <row r="168" spans="2:27" ht="12.75">
      <c r="B168" s="6"/>
      <c r="J168" s="52"/>
      <c r="K168" s="59"/>
      <c r="L168" s="57"/>
      <c r="M168" s="57"/>
      <c r="N168" s="57"/>
      <c r="O168" s="57"/>
      <c r="P168" s="57"/>
      <c r="Q168" s="57"/>
      <c r="R168" s="57"/>
      <c r="S168" s="57"/>
      <c r="T168" s="57"/>
      <c r="U168" s="55"/>
      <c r="V168" s="43"/>
      <c r="W168" s="43"/>
      <c r="X168" s="47"/>
      <c r="Y168" s="56"/>
      <c r="Z168" s="23"/>
      <c r="AA168" s="7"/>
    </row>
    <row r="169" spans="2:27" ht="114.75">
      <c r="B169" s="6"/>
      <c r="J169" s="52" t="s">
        <v>353</v>
      </c>
      <c r="K169" s="53" t="s">
        <v>354</v>
      </c>
      <c r="L169" s="57"/>
      <c r="M169" s="57"/>
      <c r="N169" s="57"/>
      <c r="O169" s="57"/>
      <c r="P169" s="57"/>
      <c r="Q169" s="57"/>
      <c r="R169" s="57"/>
      <c r="S169" s="57"/>
      <c r="T169" s="57"/>
      <c r="U169" s="55"/>
      <c r="V169" s="43"/>
      <c r="W169" s="43"/>
      <c r="X169" s="47"/>
      <c r="Y169" s="56"/>
      <c r="Z169" s="23"/>
      <c r="AA169" s="7"/>
    </row>
    <row r="170" spans="2:27" ht="38.25">
      <c r="B170" s="6"/>
      <c r="J170" s="52"/>
      <c r="K170" s="53" t="s">
        <v>37</v>
      </c>
      <c r="L170" s="58">
        <v>200000</v>
      </c>
      <c r="M170" s="58">
        <v>0</v>
      </c>
      <c r="N170" s="58">
        <v>0</v>
      </c>
      <c r="O170" s="58">
        <v>0</v>
      </c>
      <c r="P170" s="58">
        <v>0</v>
      </c>
      <c r="Q170" s="58">
        <v>0</v>
      </c>
      <c r="R170" s="58">
        <f>L170+N170+P170</f>
        <v>200000</v>
      </c>
      <c r="S170" s="58">
        <f>M170+O170+Q170</f>
        <v>0</v>
      </c>
      <c r="T170" s="58">
        <v>0</v>
      </c>
      <c r="U170" s="55" t="s">
        <v>308</v>
      </c>
      <c r="V170" s="43"/>
      <c r="W170" s="43"/>
      <c r="X170" s="47"/>
      <c r="Y170" s="56" t="s">
        <v>308</v>
      </c>
      <c r="Z170" s="23"/>
      <c r="AA170" s="7"/>
    </row>
    <row r="171" spans="2:27" ht="12.75">
      <c r="B171" s="6"/>
      <c r="J171" s="52"/>
      <c r="K171" s="59"/>
      <c r="L171" s="57"/>
      <c r="M171" s="57"/>
      <c r="N171" s="57"/>
      <c r="O171" s="57"/>
      <c r="P171" s="57"/>
      <c r="Q171" s="57"/>
      <c r="R171" s="57"/>
      <c r="S171" s="57"/>
      <c r="T171" s="57"/>
      <c r="U171" s="55"/>
      <c r="V171" s="43"/>
      <c r="W171" s="43"/>
      <c r="X171" s="47"/>
      <c r="Y171" s="56"/>
      <c r="Z171" s="23"/>
      <c r="AA171" s="7"/>
    </row>
    <row r="172" spans="2:27" ht="63.75">
      <c r="B172" s="6"/>
      <c r="J172" s="52"/>
      <c r="K172" s="53" t="s">
        <v>284</v>
      </c>
      <c r="L172" s="57"/>
      <c r="M172" s="57"/>
      <c r="N172" s="57"/>
      <c r="O172" s="57"/>
      <c r="P172" s="57"/>
      <c r="Q172" s="57"/>
      <c r="R172" s="57"/>
      <c r="S172" s="57"/>
      <c r="T172" s="57"/>
      <c r="U172" s="55"/>
      <c r="V172" s="43"/>
      <c r="W172" s="43"/>
      <c r="X172" s="47"/>
      <c r="Y172" s="56"/>
      <c r="Z172" s="23"/>
      <c r="AA172" s="7"/>
    </row>
    <row r="173" spans="2:27" ht="114.75">
      <c r="B173" s="6"/>
      <c r="J173" s="52" t="s">
        <v>355</v>
      </c>
      <c r="K173" s="53" t="s">
        <v>356</v>
      </c>
      <c r="L173" s="57"/>
      <c r="M173" s="57"/>
      <c r="N173" s="57"/>
      <c r="O173" s="57"/>
      <c r="P173" s="57"/>
      <c r="Q173" s="57"/>
      <c r="R173" s="57"/>
      <c r="S173" s="57"/>
      <c r="T173" s="57"/>
      <c r="U173" s="55"/>
      <c r="V173" s="43"/>
      <c r="W173" s="43"/>
      <c r="X173" s="47"/>
      <c r="Y173" s="56"/>
      <c r="Z173" s="23"/>
      <c r="AA173" s="7"/>
    </row>
    <row r="174" spans="2:27" ht="76.5">
      <c r="B174" s="6"/>
      <c r="J174" s="52"/>
      <c r="K174" s="53" t="s">
        <v>265</v>
      </c>
      <c r="L174" s="58">
        <v>200000</v>
      </c>
      <c r="M174" s="58">
        <v>0</v>
      </c>
      <c r="N174" s="58">
        <v>0</v>
      </c>
      <c r="O174" s="58">
        <v>0</v>
      </c>
      <c r="P174" s="58">
        <v>0</v>
      </c>
      <c r="Q174" s="58">
        <v>0</v>
      </c>
      <c r="R174" s="58">
        <f>L174+N174+P174</f>
        <v>200000</v>
      </c>
      <c r="S174" s="58">
        <f>M174+O174+Q174</f>
        <v>0</v>
      </c>
      <c r="T174" s="58">
        <v>0</v>
      </c>
      <c r="U174" s="55" t="s">
        <v>357</v>
      </c>
      <c r="V174" s="43"/>
      <c r="W174" s="43"/>
      <c r="X174" s="47"/>
      <c r="Y174" s="56" t="s">
        <v>357</v>
      </c>
      <c r="Z174" s="23"/>
      <c r="AA174" s="7"/>
    </row>
    <row r="175" spans="2:27" ht="12.75">
      <c r="B175" s="6"/>
      <c r="J175" s="52"/>
      <c r="K175" s="59"/>
      <c r="L175" s="57"/>
      <c r="M175" s="57"/>
      <c r="N175" s="57"/>
      <c r="O175" s="57"/>
      <c r="P175" s="57"/>
      <c r="Q175" s="57"/>
      <c r="R175" s="57"/>
      <c r="S175" s="57"/>
      <c r="T175" s="57"/>
      <c r="U175" s="55"/>
      <c r="V175" s="43"/>
      <c r="W175" s="43"/>
      <c r="X175" s="47"/>
      <c r="Y175" s="56"/>
      <c r="Z175" s="23"/>
      <c r="AA175" s="7"/>
    </row>
    <row r="176" spans="2:27" ht="153">
      <c r="B176" s="6"/>
      <c r="J176" s="52" t="s">
        <v>358</v>
      </c>
      <c r="K176" s="53" t="s">
        <v>359</v>
      </c>
      <c r="L176" s="57"/>
      <c r="M176" s="57"/>
      <c r="N176" s="57"/>
      <c r="O176" s="57"/>
      <c r="P176" s="57"/>
      <c r="Q176" s="57"/>
      <c r="R176" s="57"/>
      <c r="S176" s="57"/>
      <c r="T176" s="57"/>
      <c r="U176" s="55"/>
      <c r="V176" s="43"/>
      <c r="W176" s="43"/>
      <c r="X176" s="47"/>
      <c r="Y176" s="56"/>
      <c r="Z176" s="23"/>
      <c r="AA176" s="7"/>
    </row>
    <row r="177" spans="2:27" ht="114.75">
      <c r="B177" s="6"/>
      <c r="J177" s="52"/>
      <c r="K177" s="53" t="s">
        <v>37</v>
      </c>
      <c r="L177" s="58">
        <v>436718.1</v>
      </c>
      <c r="M177" s="58">
        <v>0</v>
      </c>
      <c r="N177" s="58">
        <v>0</v>
      </c>
      <c r="O177" s="58">
        <v>0</v>
      </c>
      <c r="P177" s="58">
        <v>0</v>
      </c>
      <c r="Q177" s="58">
        <v>0</v>
      </c>
      <c r="R177" s="58">
        <f>L177+N177+P177</f>
        <v>436718.1</v>
      </c>
      <c r="S177" s="58">
        <f>M177+O177+Q177</f>
        <v>0</v>
      </c>
      <c r="T177" s="58">
        <v>0</v>
      </c>
      <c r="U177" s="55" t="s">
        <v>360</v>
      </c>
      <c r="V177" s="43"/>
      <c r="W177" s="43"/>
      <c r="X177" s="47"/>
      <c r="Y177" s="56" t="s">
        <v>360</v>
      </c>
      <c r="Z177" s="23"/>
      <c r="AA177" s="7"/>
    </row>
    <row r="178" spans="2:27" ht="12.75">
      <c r="B178" s="6"/>
      <c r="J178" s="52"/>
      <c r="K178" s="59"/>
      <c r="L178" s="57"/>
      <c r="M178" s="57"/>
      <c r="N178" s="57"/>
      <c r="O178" s="57"/>
      <c r="P178" s="57"/>
      <c r="Q178" s="57"/>
      <c r="R178" s="57"/>
      <c r="S178" s="57"/>
      <c r="T178" s="57"/>
      <c r="U178" s="55"/>
      <c r="V178" s="43"/>
      <c r="W178" s="43"/>
      <c r="X178" s="47"/>
      <c r="Y178" s="56"/>
      <c r="Z178" s="23"/>
      <c r="AA178" s="7"/>
    </row>
    <row r="179" spans="2:27" ht="153">
      <c r="B179" s="6"/>
      <c r="J179" s="52" t="s">
        <v>361</v>
      </c>
      <c r="K179" s="53" t="s">
        <v>362</v>
      </c>
      <c r="L179" s="57"/>
      <c r="M179" s="57"/>
      <c r="N179" s="57"/>
      <c r="O179" s="57"/>
      <c r="P179" s="57"/>
      <c r="Q179" s="57"/>
      <c r="R179" s="57"/>
      <c r="S179" s="57"/>
      <c r="T179" s="57"/>
      <c r="U179" s="55"/>
      <c r="V179" s="43"/>
      <c r="W179" s="43"/>
      <c r="X179" s="47"/>
      <c r="Y179" s="56"/>
      <c r="Z179" s="23"/>
      <c r="AA179" s="7"/>
    </row>
    <row r="180" spans="2:27" ht="102">
      <c r="B180" s="6"/>
      <c r="J180" s="52"/>
      <c r="K180" s="53" t="s">
        <v>37</v>
      </c>
      <c r="L180" s="58">
        <v>3840343.8</v>
      </c>
      <c r="M180" s="58">
        <v>102302.9</v>
      </c>
      <c r="N180" s="58">
        <v>0</v>
      </c>
      <c r="O180" s="58">
        <v>0</v>
      </c>
      <c r="P180" s="58">
        <v>0</v>
      </c>
      <c r="Q180" s="58">
        <v>0</v>
      </c>
      <c r="R180" s="58">
        <f>L180+N180+P180</f>
        <v>3840343.8</v>
      </c>
      <c r="S180" s="58">
        <f>M180+O180+Q180</f>
        <v>102302.9</v>
      </c>
      <c r="T180" s="58">
        <v>102302.9</v>
      </c>
      <c r="U180" s="55" t="s">
        <v>363</v>
      </c>
      <c r="V180" s="43"/>
      <c r="W180" s="43"/>
      <c r="X180" s="47"/>
      <c r="Y180" s="56" t="s">
        <v>363</v>
      </c>
      <c r="Z180" s="23"/>
      <c r="AA180" s="7"/>
    </row>
    <row r="181" spans="2:27" ht="12.75">
      <c r="B181" s="6"/>
      <c r="J181" s="52"/>
      <c r="K181" s="59"/>
      <c r="L181" s="57"/>
      <c r="M181" s="57"/>
      <c r="N181" s="57"/>
      <c r="O181" s="57"/>
      <c r="P181" s="57"/>
      <c r="Q181" s="57"/>
      <c r="R181" s="57"/>
      <c r="S181" s="57"/>
      <c r="T181" s="57"/>
      <c r="U181" s="55"/>
      <c r="V181" s="43"/>
      <c r="W181" s="43"/>
      <c r="X181" s="47"/>
      <c r="Y181" s="56"/>
      <c r="Z181" s="23"/>
      <c r="AA181" s="7"/>
    </row>
    <row r="182" spans="2:27" ht="63.75">
      <c r="B182" s="6"/>
      <c r="J182" s="52"/>
      <c r="K182" s="53" t="s">
        <v>349</v>
      </c>
      <c r="L182" s="57"/>
      <c r="M182" s="57"/>
      <c r="N182" s="57"/>
      <c r="O182" s="57"/>
      <c r="P182" s="57"/>
      <c r="Q182" s="57"/>
      <c r="R182" s="57"/>
      <c r="S182" s="57"/>
      <c r="T182" s="57"/>
      <c r="U182" s="55"/>
      <c r="V182" s="43"/>
      <c r="W182" s="43"/>
      <c r="X182" s="47"/>
      <c r="Y182" s="56"/>
      <c r="Z182" s="23"/>
      <c r="AA182" s="7"/>
    </row>
    <row r="183" spans="2:27" ht="63.75">
      <c r="B183" s="6"/>
      <c r="J183" s="52" t="s">
        <v>364</v>
      </c>
      <c r="K183" s="53" t="s">
        <v>365</v>
      </c>
      <c r="L183" s="57"/>
      <c r="M183" s="57"/>
      <c r="N183" s="57"/>
      <c r="O183" s="57"/>
      <c r="P183" s="57"/>
      <c r="Q183" s="57"/>
      <c r="R183" s="57"/>
      <c r="S183" s="57"/>
      <c r="T183" s="57"/>
      <c r="U183" s="55"/>
      <c r="V183" s="43"/>
      <c r="W183" s="43"/>
      <c r="X183" s="47"/>
      <c r="Y183" s="56"/>
      <c r="Z183" s="23"/>
      <c r="AA183" s="7"/>
    </row>
    <row r="184" spans="2:27" ht="76.5">
      <c r="B184" s="6"/>
      <c r="J184" s="52"/>
      <c r="K184" s="60" t="s">
        <v>207</v>
      </c>
      <c r="L184" s="58">
        <v>5049.9</v>
      </c>
      <c r="M184" s="58">
        <v>0</v>
      </c>
      <c r="N184" s="58">
        <v>0</v>
      </c>
      <c r="O184" s="58">
        <v>0</v>
      </c>
      <c r="P184" s="58">
        <v>0</v>
      </c>
      <c r="Q184" s="58">
        <v>0</v>
      </c>
      <c r="R184" s="58">
        <f>L184+N184+P184</f>
        <v>5049.9</v>
      </c>
      <c r="S184" s="58">
        <f>M184+O184+Q184</f>
        <v>0</v>
      </c>
      <c r="T184" s="58">
        <v>0</v>
      </c>
      <c r="U184" s="55" t="s">
        <v>366</v>
      </c>
      <c r="V184" s="43"/>
      <c r="W184" s="43"/>
      <c r="X184" s="47"/>
      <c r="Y184" s="56" t="s">
        <v>366</v>
      </c>
      <c r="Z184" s="23"/>
      <c r="AA184" s="7"/>
    </row>
    <row r="185" spans="2:27" ht="12.75">
      <c r="B185" s="6"/>
      <c r="J185" s="52"/>
      <c r="K185" s="59"/>
      <c r="L185" s="57"/>
      <c r="M185" s="57"/>
      <c r="N185" s="57"/>
      <c r="O185" s="57"/>
      <c r="P185" s="57"/>
      <c r="Q185" s="57"/>
      <c r="R185" s="57"/>
      <c r="S185" s="57"/>
      <c r="T185" s="57"/>
      <c r="U185" s="55"/>
      <c r="V185" s="43"/>
      <c r="W185" s="43"/>
      <c r="X185" s="47"/>
      <c r="Y185" s="56"/>
      <c r="Z185" s="23"/>
      <c r="AA185" s="7"/>
    </row>
    <row r="186" spans="2:27" ht="51">
      <c r="B186" s="6"/>
      <c r="J186" s="52"/>
      <c r="K186" s="53" t="s">
        <v>367</v>
      </c>
      <c r="L186" s="54">
        <f aca="true" t="shared" si="14" ref="L186:T186">SUM(L187:L193)</f>
        <v>4976167</v>
      </c>
      <c r="M186" s="54">
        <f t="shared" si="14"/>
        <v>617310.7</v>
      </c>
      <c r="N186" s="54">
        <f t="shared" si="14"/>
        <v>0</v>
      </c>
      <c r="O186" s="54">
        <f t="shared" si="14"/>
        <v>0</v>
      </c>
      <c r="P186" s="54">
        <f t="shared" si="14"/>
        <v>0</v>
      </c>
      <c r="Q186" s="54">
        <f t="shared" si="14"/>
        <v>0</v>
      </c>
      <c r="R186" s="54">
        <f t="shared" si="14"/>
        <v>4976167</v>
      </c>
      <c r="S186" s="54">
        <f t="shared" si="14"/>
        <v>617310.7</v>
      </c>
      <c r="T186" s="54">
        <f t="shared" si="14"/>
        <v>177312.7</v>
      </c>
      <c r="U186" s="55" t="s">
        <v>368</v>
      </c>
      <c r="V186" s="43"/>
      <c r="W186" s="43"/>
      <c r="X186" s="47"/>
      <c r="Y186" s="56" t="s">
        <v>368</v>
      </c>
      <c r="Z186" s="23"/>
      <c r="AA186" s="7"/>
    </row>
    <row r="187" spans="2:27" ht="63.75">
      <c r="B187" s="6"/>
      <c r="J187" s="52"/>
      <c r="K187" s="53" t="s">
        <v>284</v>
      </c>
      <c r="L187" s="57"/>
      <c r="M187" s="57"/>
      <c r="N187" s="57"/>
      <c r="O187" s="57"/>
      <c r="P187" s="57"/>
      <c r="Q187" s="57"/>
      <c r="R187" s="57"/>
      <c r="S187" s="57"/>
      <c r="T187" s="57"/>
      <c r="U187" s="55"/>
      <c r="V187" s="43"/>
      <c r="W187" s="43"/>
      <c r="X187" s="47"/>
      <c r="Y187" s="56"/>
      <c r="Z187" s="23"/>
      <c r="AA187" s="7"/>
    </row>
    <row r="188" spans="2:27" ht="102">
      <c r="B188" s="6"/>
      <c r="J188" s="52" t="s">
        <v>369</v>
      </c>
      <c r="K188" s="53" t="s">
        <v>370</v>
      </c>
      <c r="L188" s="57"/>
      <c r="M188" s="57"/>
      <c r="N188" s="57"/>
      <c r="O188" s="57"/>
      <c r="P188" s="57"/>
      <c r="Q188" s="57"/>
      <c r="R188" s="57"/>
      <c r="S188" s="57"/>
      <c r="T188" s="57"/>
      <c r="U188" s="55"/>
      <c r="V188" s="43"/>
      <c r="W188" s="43"/>
      <c r="X188" s="47"/>
      <c r="Y188" s="56"/>
      <c r="Z188" s="23"/>
      <c r="AA188" s="7"/>
    </row>
    <row r="189" spans="2:27" ht="102">
      <c r="B189" s="6"/>
      <c r="J189" s="52"/>
      <c r="K189" s="53" t="s">
        <v>41</v>
      </c>
      <c r="L189" s="58">
        <v>896022.1</v>
      </c>
      <c r="M189" s="58">
        <v>31866.5</v>
      </c>
      <c r="N189" s="58">
        <v>0</v>
      </c>
      <c r="O189" s="58">
        <v>0</v>
      </c>
      <c r="P189" s="58">
        <v>0</v>
      </c>
      <c r="Q189" s="58">
        <v>0</v>
      </c>
      <c r="R189" s="58">
        <f>L189+N189+P189</f>
        <v>896022.1</v>
      </c>
      <c r="S189" s="58">
        <f>M189+O189+Q189</f>
        <v>31866.5</v>
      </c>
      <c r="T189" s="58">
        <v>31866.5</v>
      </c>
      <c r="U189" s="55" t="s">
        <v>371</v>
      </c>
      <c r="V189" s="43"/>
      <c r="W189" s="43"/>
      <c r="X189" s="47"/>
      <c r="Y189" s="56" t="s">
        <v>371</v>
      </c>
      <c r="Z189" s="23"/>
      <c r="AA189" s="7"/>
    </row>
    <row r="190" spans="2:27" ht="12.75">
      <c r="B190" s="6"/>
      <c r="J190" s="52"/>
      <c r="K190" s="59"/>
      <c r="L190" s="57"/>
      <c r="M190" s="57"/>
      <c r="N190" s="57"/>
      <c r="O190" s="57"/>
      <c r="P190" s="57"/>
      <c r="Q190" s="57"/>
      <c r="R190" s="57"/>
      <c r="S190" s="57"/>
      <c r="T190" s="57"/>
      <c r="U190" s="55"/>
      <c r="V190" s="43"/>
      <c r="W190" s="43"/>
      <c r="X190" s="47"/>
      <c r="Y190" s="56"/>
      <c r="Z190" s="23"/>
      <c r="AA190" s="7"/>
    </row>
    <row r="191" spans="2:27" ht="102">
      <c r="B191" s="6"/>
      <c r="J191" s="52" t="s">
        <v>372</v>
      </c>
      <c r="K191" s="53" t="s">
        <v>373</v>
      </c>
      <c r="L191" s="57"/>
      <c r="M191" s="57"/>
      <c r="N191" s="57"/>
      <c r="O191" s="57"/>
      <c r="P191" s="57"/>
      <c r="Q191" s="57"/>
      <c r="R191" s="57"/>
      <c r="S191" s="57"/>
      <c r="T191" s="57"/>
      <c r="U191" s="55"/>
      <c r="V191" s="43"/>
      <c r="W191" s="43"/>
      <c r="X191" s="47"/>
      <c r="Y191" s="56"/>
      <c r="Z191" s="23"/>
      <c r="AA191" s="7"/>
    </row>
    <row r="192" spans="2:27" ht="102">
      <c r="B192" s="6"/>
      <c r="J192" s="52"/>
      <c r="K192" s="53" t="s">
        <v>41</v>
      </c>
      <c r="L192" s="58">
        <v>4080144.9</v>
      </c>
      <c r="M192" s="58">
        <v>585444.2</v>
      </c>
      <c r="N192" s="58">
        <v>0</v>
      </c>
      <c r="O192" s="58">
        <v>0</v>
      </c>
      <c r="P192" s="58">
        <v>0</v>
      </c>
      <c r="Q192" s="58">
        <v>0</v>
      </c>
      <c r="R192" s="58">
        <f>L192+N192+P192</f>
        <v>4080144.9</v>
      </c>
      <c r="S192" s="58">
        <f>M192+O192+Q192</f>
        <v>585444.2</v>
      </c>
      <c r="T192" s="58">
        <v>145446.2</v>
      </c>
      <c r="U192" s="55" t="s">
        <v>374</v>
      </c>
      <c r="V192" s="43"/>
      <c r="W192" s="43"/>
      <c r="X192" s="47"/>
      <c r="Y192" s="56" t="s">
        <v>374</v>
      </c>
      <c r="Z192" s="23"/>
      <c r="AA192" s="7"/>
    </row>
    <row r="193" spans="2:27" ht="12.75">
      <c r="B193" s="6"/>
      <c r="J193" s="52"/>
      <c r="K193" s="59"/>
      <c r="L193" s="57"/>
      <c r="M193" s="57"/>
      <c r="N193" s="57"/>
      <c r="O193" s="57"/>
      <c r="P193" s="57"/>
      <c r="Q193" s="57"/>
      <c r="R193" s="57"/>
      <c r="S193" s="57"/>
      <c r="T193" s="57"/>
      <c r="U193" s="55"/>
      <c r="V193" s="43"/>
      <c r="W193" s="43"/>
      <c r="X193" s="47"/>
      <c r="Y193" s="56"/>
      <c r="Z193" s="23"/>
      <c r="AA193" s="7"/>
    </row>
    <row r="194" spans="2:27" ht="38.25">
      <c r="B194" s="6"/>
      <c r="J194" s="52"/>
      <c r="K194" s="53" t="s">
        <v>375</v>
      </c>
      <c r="L194" s="54">
        <f aca="true" t="shared" si="15" ref="L194:T194">SUM(L195:L198)</f>
        <v>757920.4</v>
      </c>
      <c r="M194" s="54">
        <f t="shared" si="15"/>
        <v>0</v>
      </c>
      <c r="N194" s="54">
        <f t="shared" si="15"/>
        <v>0</v>
      </c>
      <c r="O194" s="54">
        <f t="shared" si="15"/>
        <v>0</v>
      </c>
      <c r="P194" s="54">
        <f t="shared" si="15"/>
        <v>0</v>
      </c>
      <c r="Q194" s="54">
        <f t="shared" si="15"/>
        <v>0</v>
      </c>
      <c r="R194" s="54">
        <f t="shared" si="15"/>
        <v>757920.4</v>
      </c>
      <c r="S194" s="54">
        <f t="shared" si="15"/>
        <v>0</v>
      </c>
      <c r="T194" s="54">
        <f t="shared" si="15"/>
        <v>0</v>
      </c>
      <c r="U194" s="55" t="s">
        <v>262</v>
      </c>
      <c r="V194" s="43"/>
      <c r="W194" s="43"/>
      <c r="X194" s="47"/>
      <c r="Y194" s="56" t="s">
        <v>262</v>
      </c>
      <c r="Z194" s="23"/>
      <c r="AA194" s="7"/>
    </row>
    <row r="195" spans="2:27" ht="51">
      <c r="B195" s="6"/>
      <c r="J195" s="52"/>
      <c r="K195" s="53" t="s">
        <v>339</v>
      </c>
      <c r="L195" s="57"/>
      <c r="M195" s="57"/>
      <c r="N195" s="57"/>
      <c r="O195" s="57"/>
      <c r="P195" s="57"/>
      <c r="Q195" s="57"/>
      <c r="R195" s="57"/>
      <c r="S195" s="57"/>
      <c r="T195" s="57"/>
      <c r="U195" s="55"/>
      <c r="V195" s="43"/>
      <c r="W195" s="43"/>
      <c r="X195" s="47"/>
      <c r="Y195" s="56"/>
      <c r="Z195" s="23"/>
      <c r="AA195" s="7"/>
    </row>
    <row r="196" spans="2:27" ht="89.25">
      <c r="B196" s="6"/>
      <c r="J196" s="52" t="s">
        <v>376</v>
      </c>
      <c r="K196" s="53" t="s">
        <v>377</v>
      </c>
      <c r="L196" s="57"/>
      <c r="M196" s="57"/>
      <c r="N196" s="57"/>
      <c r="O196" s="57"/>
      <c r="P196" s="57"/>
      <c r="Q196" s="57"/>
      <c r="R196" s="57"/>
      <c r="S196" s="57"/>
      <c r="T196" s="57"/>
      <c r="U196" s="55"/>
      <c r="V196" s="43"/>
      <c r="W196" s="43"/>
      <c r="X196" s="47"/>
      <c r="Y196" s="56"/>
      <c r="Z196" s="23"/>
      <c r="AA196" s="7"/>
    </row>
    <row r="197" spans="2:27" ht="102">
      <c r="B197" s="6"/>
      <c r="J197" s="52"/>
      <c r="K197" s="53" t="s">
        <v>41</v>
      </c>
      <c r="L197" s="58">
        <v>757920.4</v>
      </c>
      <c r="M197" s="58">
        <v>0</v>
      </c>
      <c r="N197" s="58">
        <v>0</v>
      </c>
      <c r="O197" s="58">
        <v>0</v>
      </c>
      <c r="P197" s="58">
        <v>0</v>
      </c>
      <c r="Q197" s="58">
        <v>0</v>
      </c>
      <c r="R197" s="58">
        <f>L197+N197+P197</f>
        <v>757920.4</v>
      </c>
      <c r="S197" s="58">
        <f>M197+O197+Q197</f>
        <v>0</v>
      </c>
      <c r="T197" s="58">
        <v>0</v>
      </c>
      <c r="U197" s="55" t="s">
        <v>378</v>
      </c>
      <c r="V197" s="43"/>
      <c r="W197" s="43"/>
      <c r="X197" s="47"/>
      <c r="Y197" s="56" t="s">
        <v>378</v>
      </c>
      <c r="Z197" s="23"/>
      <c r="AA197" s="7"/>
    </row>
    <row r="198" spans="2:27" ht="12.75">
      <c r="B198" s="6"/>
      <c r="J198" s="52"/>
      <c r="K198" s="59"/>
      <c r="L198" s="57"/>
      <c r="M198" s="57"/>
      <c r="N198" s="57"/>
      <c r="O198" s="57"/>
      <c r="P198" s="57"/>
      <c r="Q198" s="57"/>
      <c r="R198" s="57"/>
      <c r="S198" s="57"/>
      <c r="T198" s="57"/>
      <c r="U198" s="55"/>
      <c r="V198" s="43"/>
      <c r="W198" s="43"/>
      <c r="X198" s="47"/>
      <c r="Y198" s="56"/>
      <c r="Z198" s="23"/>
      <c r="AA198" s="7"/>
    </row>
    <row r="199" spans="2:27" ht="89.25">
      <c r="B199" s="6"/>
      <c r="J199" s="52"/>
      <c r="K199" s="53" t="s">
        <v>379</v>
      </c>
      <c r="L199" s="54">
        <f aca="true" t="shared" si="16" ref="L199:T199">SUM(L200:L211)</f>
        <v>1993267.1</v>
      </c>
      <c r="M199" s="54">
        <f t="shared" si="16"/>
        <v>998060.3</v>
      </c>
      <c r="N199" s="54">
        <f t="shared" si="16"/>
        <v>0</v>
      </c>
      <c r="O199" s="54">
        <f t="shared" si="16"/>
        <v>0</v>
      </c>
      <c r="P199" s="54">
        <f t="shared" si="16"/>
        <v>0</v>
      </c>
      <c r="Q199" s="54">
        <f t="shared" si="16"/>
        <v>0</v>
      </c>
      <c r="R199" s="54">
        <f t="shared" si="16"/>
        <v>1993267.1</v>
      </c>
      <c r="S199" s="54">
        <f t="shared" si="16"/>
        <v>998060.3</v>
      </c>
      <c r="T199" s="54">
        <f t="shared" si="16"/>
        <v>998060.3</v>
      </c>
      <c r="U199" s="55" t="s">
        <v>380</v>
      </c>
      <c r="V199" s="43"/>
      <c r="W199" s="43"/>
      <c r="X199" s="47"/>
      <c r="Y199" s="56" t="s">
        <v>380</v>
      </c>
      <c r="Z199" s="23"/>
      <c r="AA199" s="7"/>
    </row>
    <row r="200" spans="2:27" ht="63.75">
      <c r="B200" s="6"/>
      <c r="J200" s="52"/>
      <c r="K200" s="53" t="s">
        <v>381</v>
      </c>
      <c r="L200" s="57"/>
      <c r="M200" s="57"/>
      <c r="N200" s="57"/>
      <c r="O200" s="57"/>
      <c r="P200" s="57"/>
      <c r="Q200" s="57"/>
      <c r="R200" s="57"/>
      <c r="S200" s="57"/>
      <c r="T200" s="57"/>
      <c r="U200" s="55"/>
      <c r="V200" s="43"/>
      <c r="W200" s="43"/>
      <c r="X200" s="47"/>
      <c r="Y200" s="56"/>
      <c r="Z200" s="23"/>
      <c r="AA200" s="7"/>
    </row>
    <row r="201" spans="2:27" ht="165.75">
      <c r="B201" s="6"/>
      <c r="J201" s="52" t="s">
        <v>382</v>
      </c>
      <c r="K201" s="53" t="s">
        <v>383</v>
      </c>
      <c r="L201" s="57"/>
      <c r="M201" s="57"/>
      <c r="N201" s="57"/>
      <c r="O201" s="57"/>
      <c r="P201" s="57"/>
      <c r="Q201" s="57"/>
      <c r="R201" s="57"/>
      <c r="S201" s="57"/>
      <c r="T201" s="57"/>
      <c r="U201" s="55"/>
      <c r="V201" s="43"/>
      <c r="W201" s="43"/>
      <c r="X201" s="47"/>
      <c r="Y201" s="56"/>
      <c r="Z201" s="23"/>
      <c r="AA201" s="7"/>
    </row>
    <row r="202" spans="2:27" ht="102">
      <c r="B202" s="6"/>
      <c r="J202" s="52"/>
      <c r="K202" s="53" t="s">
        <v>41</v>
      </c>
      <c r="L202" s="58">
        <v>1888565</v>
      </c>
      <c r="M202" s="58">
        <v>998060.3</v>
      </c>
      <c r="N202" s="58">
        <v>0</v>
      </c>
      <c r="O202" s="58">
        <v>0</v>
      </c>
      <c r="P202" s="58">
        <v>0</v>
      </c>
      <c r="Q202" s="58">
        <v>0</v>
      </c>
      <c r="R202" s="58">
        <f>L202+N202+P202</f>
        <v>1888565</v>
      </c>
      <c r="S202" s="58">
        <f>M202+O202+Q202</f>
        <v>998060.3</v>
      </c>
      <c r="T202" s="58">
        <v>998060.3</v>
      </c>
      <c r="U202" s="55" t="s">
        <v>384</v>
      </c>
      <c r="V202" s="43"/>
      <c r="W202" s="43"/>
      <c r="X202" s="47"/>
      <c r="Y202" s="56" t="s">
        <v>384</v>
      </c>
      <c r="Z202" s="23"/>
      <c r="AA202" s="7"/>
    </row>
    <row r="203" spans="2:27" ht="12.75">
      <c r="B203" s="6"/>
      <c r="J203" s="52"/>
      <c r="K203" s="59"/>
      <c r="L203" s="57"/>
      <c r="M203" s="57"/>
      <c r="N203" s="57"/>
      <c r="O203" s="57"/>
      <c r="P203" s="57"/>
      <c r="Q203" s="57"/>
      <c r="R203" s="57"/>
      <c r="S203" s="57"/>
      <c r="T203" s="57"/>
      <c r="U203" s="55"/>
      <c r="V203" s="43"/>
      <c r="W203" s="43"/>
      <c r="X203" s="47"/>
      <c r="Y203" s="56"/>
      <c r="Z203" s="23"/>
      <c r="AA203" s="7"/>
    </row>
    <row r="204" spans="2:27" ht="63.75">
      <c r="B204" s="6"/>
      <c r="J204" s="52"/>
      <c r="K204" s="53" t="s">
        <v>284</v>
      </c>
      <c r="L204" s="57"/>
      <c r="M204" s="57"/>
      <c r="N204" s="57"/>
      <c r="O204" s="57"/>
      <c r="P204" s="57"/>
      <c r="Q204" s="57"/>
      <c r="R204" s="57"/>
      <c r="S204" s="57"/>
      <c r="T204" s="57"/>
      <c r="U204" s="55"/>
      <c r="V204" s="43"/>
      <c r="W204" s="43"/>
      <c r="X204" s="47"/>
      <c r="Y204" s="56"/>
      <c r="Z204" s="23"/>
      <c r="AA204" s="7"/>
    </row>
    <row r="205" spans="2:27" ht="153">
      <c r="B205" s="6"/>
      <c r="J205" s="52" t="s">
        <v>385</v>
      </c>
      <c r="K205" s="53" t="s">
        <v>386</v>
      </c>
      <c r="L205" s="57"/>
      <c r="M205" s="57"/>
      <c r="N205" s="57"/>
      <c r="O205" s="57"/>
      <c r="P205" s="57"/>
      <c r="Q205" s="57"/>
      <c r="R205" s="57"/>
      <c r="S205" s="57"/>
      <c r="T205" s="57"/>
      <c r="U205" s="55"/>
      <c r="V205" s="43"/>
      <c r="W205" s="43"/>
      <c r="X205" s="47"/>
      <c r="Y205" s="56"/>
      <c r="Z205" s="23"/>
      <c r="AA205" s="7"/>
    </row>
    <row r="206" spans="2:27" ht="293.25">
      <c r="B206" s="6"/>
      <c r="J206" s="52"/>
      <c r="K206" s="53" t="s">
        <v>41</v>
      </c>
      <c r="L206" s="58">
        <v>100000</v>
      </c>
      <c r="M206" s="58">
        <v>0</v>
      </c>
      <c r="N206" s="58">
        <v>0</v>
      </c>
      <c r="O206" s="58">
        <v>0</v>
      </c>
      <c r="P206" s="58">
        <v>0</v>
      </c>
      <c r="Q206" s="58">
        <v>0</v>
      </c>
      <c r="R206" s="58">
        <f>L206+N206+P206</f>
        <v>100000</v>
      </c>
      <c r="S206" s="58">
        <f>M206+O206+Q206</f>
        <v>0</v>
      </c>
      <c r="T206" s="58">
        <v>0</v>
      </c>
      <c r="U206" s="55" t="s">
        <v>387</v>
      </c>
      <c r="V206" s="43"/>
      <c r="W206" s="43"/>
      <c r="X206" s="47"/>
      <c r="Y206" s="56" t="s">
        <v>387</v>
      </c>
      <c r="Z206" s="23"/>
      <c r="AA206" s="7"/>
    </row>
    <row r="207" spans="2:27" ht="12.75">
      <c r="B207" s="6"/>
      <c r="J207" s="52"/>
      <c r="K207" s="59"/>
      <c r="L207" s="57"/>
      <c r="M207" s="57"/>
      <c r="N207" s="57"/>
      <c r="O207" s="57"/>
      <c r="P207" s="57"/>
      <c r="Q207" s="57"/>
      <c r="R207" s="57"/>
      <c r="S207" s="57"/>
      <c r="T207" s="57"/>
      <c r="U207" s="55"/>
      <c r="V207" s="43"/>
      <c r="W207" s="43"/>
      <c r="X207" s="47"/>
      <c r="Y207" s="56"/>
      <c r="Z207" s="23"/>
      <c r="AA207" s="7"/>
    </row>
    <row r="208" spans="2:27" ht="63.75">
      <c r="B208" s="6"/>
      <c r="J208" s="52"/>
      <c r="K208" s="53" t="s">
        <v>349</v>
      </c>
      <c r="L208" s="57"/>
      <c r="M208" s="57"/>
      <c r="N208" s="57"/>
      <c r="O208" s="57"/>
      <c r="P208" s="57"/>
      <c r="Q208" s="57"/>
      <c r="R208" s="57"/>
      <c r="S208" s="57"/>
      <c r="T208" s="57"/>
      <c r="U208" s="55"/>
      <c r="V208" s="43"/>
      <c r="W208" s="43"/>
      <c r="X208" s="47"/>
      <c r="Y208" s="56"/>
      <c r="Z208" s="23"/>
      <c r="AA208" s="7"/>
    </row>
    <row r="209" spans="2:27" ht="63.75">
      <c r="B209" s="6"/>
      <c r="J209" s="52" t="s">
        <v>388</v>
      </c>
      <c r="K209" s="53" t="s">
        <v>389</v>
      </c>
      <c r="L209" s="57"/>
      <c r="M209" s="57"/>
      <c r="N209" s="57"/>
      <c r="O209" s="57"/>
      <c r="P209" s="57"/>
      <c r="Q209" s="57"/>
      <c r="R209" s="57"/>
      <c r="S209" s="57"/>
      <c r="T209" s="57"/>
      <c r="U209" s="55"/>
      <c r="V209" s="43"/>
      <c r="W209" s="43"/>
      <c r="X209" s="47"/>
      <c r="Y209" s="56"/>
      <c r="Z209" s="23"/>
      <c r="AA209" s="7"/>
    </row>
    <row r="210" spans="2:27" ht="76.5">
      <c r="B210" s="6"/>
      <c r="J210" s="52"/>
      <c r="K210" s="60" t="s">
        <v>207</v>
      </c>
      <c r="L210" s="58">
        <v>4702.1</v>
      </c>
      <c r="M210" s="58">
        <v>0</v>
      </c>
      <c r="N210" s="58">
        <v>0</v>
      </c>
      <c r="O210" s="58">
        <v>0</v>
      </c>
      <c r="P210" s="58">
        <v>0</v>
      </c>
      <c r="Q210" s="58">
        <v>0</v>
      </c>
      <c r="R210" s="58">
        <f>L210+N210+P210</f>
        <v>4702.1</v>
      </c>
      <c r="S210" s="58">
        <f>M210+O210+Q210</f>
        <v>0</v>
      </c>
      <c r="T210" s="58">
        <v>0</v>
      </c>
      <c r="U210" s="55" t="s">
        <v>366</v>
      </c>
      <c r="V210" s="43"/>
      <c r="W210" s="43"/>
      <c r="X210" s="47"/>
      <c r="Y210" s="56" t="s">
        <v>366</v>
      </c>
      <c r="Z210" s="23"/>
      <c r="AA210" s="7"/>
    </row>
    <row r="211" spans="2:27" ht="12.75">
      <c r="B211" s="6"/>
      <c r="J211" s="52"/>
      <c r="K211" s="59"/>
      <c r="L211" s="57"/>
      <c r="M211" s="57"/>
      <c r="N211" s="57"/>
      <c r="O211" s="57"/>
      <c r="P211" s="57"/>
      <c r="Q211" s="57"/>
      <c r="R211" s="57"/>
      <c r="S211" s="57"/>
      <c r="T211" s="57"/>
      <c r="U211" s="55"/>
      <c r="V211" s="43"/>
      <c r="W211" s="43"/>
      <c r="X211" s="47"/>
      <c r="Y211" s="56"/>
      <c r="Z211" s="23"/>
      <c r="AA211" s="7"/>
    </row>
    <row r="212" spans="2:27" ht="51">
      <c r="B212" s="6"/>
      <c r="J212" s="52"/>
      <c r="K212" s="53" t="s">
        <v>390</v>
      </c>
      <c r="L212" s="54">
        <f aca="true" t="shared" si="17" ref="L212:T212">SUM(L213:L219)</f>
        <v>6736556.3</v>
      </c>
      <c r="M212" s="54">
        <f t="shared" si="17"/>
        <v>96377.2</v>
      </c>
      <c r="N212" s="54">
        <f t="shared" si="17"/>
        <v>0</v>
      </c>
      <c r="O212" s="54">
        <f t="shared" si="17"/>
        <v>0</v>
      </c>
      <c r="P212" s="54">
        <f t="shared" si="17"/>
        <v>0</v>
      </c>
      <c r="Q212" s="54">
        <f t="shared" si="17"/>
        <v>0</v>
      </c>
      <c r="R212" s="54">
        <f t="shared" si="17"/>
        <v>6736556.3</v>
      </c>
      <c r="S212" s="54">
        <f t="shared" si="17"/>
        <v>96377.2</v>
      </c>
      <c r="T212" s="54">
        <f t="shared" si="17"/>
        <v>96377.2</v>
      </c>
      <c r="U212" s="55" t="s">
        <v>391</v>
      </c>
      <c r="V212" s="43"/>
      <c r="W212" s="43"/>
      <c r="X212" s="47"/>
      <c r="Y212" s="56" t="s">
        <v>391</v>
      </c>
      <c r="Z212" s="23"/>
      <c r="AA212" s="7"/>
    </row>
    <row r="213" spans="2:27" ht="63.75">
      <c r="B213" s="6"/>
      <c r="J213" s="52"/>
      <c r="K213" s="53" t="s">
        <v>284</v>
      </c>
      <c r="L213" s="57"/>
      <c r="M213" s="57"/>
      <c r="N213" s="57"/>
      <c r="O213" s="57"/>
      <c r="P213" s="57"/>
      <c r="Q213" s="57"/>
      <c r="R213" s="57"/>
      <c r="S213" s="57"/>
      <c r="T213" s="57"/>
      <c r="U213" s="55"/>
      <c r="V213" s="43"/>
      <c r="W213" s="43"/>
      <c r="X213" s="47"/>
      <c r="Y213" s="56"/>
      <c r="Z213" s="23"/>
      <c r="AA213" s="7"/>
    </row>
    <row r="214" spans="2:27" ht="63.75">
      <c r="B214" s="6"/>
      <c r="J214" s="52" t="s">
        <v>392</v>
      </c>
      <c r="K214" s="53" t="s">
        <v>393</v>
      </c>
      <c r="L214" s="57"/>
      <c r="M214" s="57"/>
      <c r="N214" s="57"/>
      <c r="O214" s="57"/>
      <c r="P214" s="57"/>
      <c r="Q214" s="57"/>
      <c r="R214" s="57"/>
      <c r="S214" s="57"/>
      <c r="T214" s="57"/>
      <c r="U214" s="55"/>
      <c r="V214" s="43"/>
      <c r="W214" s="43"/>
      <c r="X214" s="47"/>
      <c r="Y214" s="56"/>
      <c r="Z214" s="23"/>
      <c r="AA214" s="7"/>
    </row>
    <row r="215" spans="2:27" ht="102">
      <c r="B215" s="6"/>
      <c r="J215" s="52"/>
      <c r="K215" s="53" t="s">
        <v>265</v>
      </c>
      <c r="L215" s="58">
        <v>6691056.3</v>
      </c>
      <c r="M215" s="58">
        <v>96377.2</v>
      </c>
      <c r="N215" s="58">
        <v>0</v>
      </c>
      <c r="O215" s="58">
        <v>0</v>
      </c>
      <c r="P215" s="58">
        <v>0</v>
      </c>
      <c r="Q215" s="58">
        <v>0</v>
      </c>
      <c r="R215" s="58">
        <f>L215+N215+P215</f>
        <v>6691056.3</v>
      </c>
      <c r="S215" s="58">
        <f>M215+O215+Q215</f>
        <v>96377.2</v>
      </c>
      <c r="T215" s="58">
        <v>96377.2</v>
      </c>
      <c r="U215" s="55" t="s">
        <v>394</v>
      </c>
      <c r="V215" s="43"/>
      <c r="W215" s="43"/>
      <c r="X215" s="47"/>
      <c r="Y215" s="56" t="s">
        <v>394</v>
      </c>
      <c r="Z215" s="23"/>
      <c r="AA215" s="7"/>
    </row>
    <row r="216" spans="2:27" ht="12.75">
      <c r="B216" s="6"/>
      <c r="J216" s="52"/>
      <c r="K216" s="59"/>
      <c r="L216" s="57"/>
      <c r="M216" s="57"/>
      <c r="N216" s="57"/>
      <c r="O216" s="57"/>
      <c r="P216" s="57"/>
      <c r="Q216" s="57"/>
      <c r="R216" s="57"/>
      <c r="S216" s="57"/>
      <c r="T216" s="57"/>
      <c r="U216" s="55"/>
      <c r="V216" s="43"/>
      <c r="W216" s="43"/>
      <c r="X216" s="47"/>
      <c r="Y216" s="56"/>
      <c r="Z216" s="23"/>
      <c r="AA216" s="7"/>
    </row>
    <row r="217" spans="2:27" ht="63.75">
      <c r="B217" s="6"/>
      <c r="J217" s="52" t="s">
        <v>395</v>
      </c>
      <c r="K217" s="53" t="s">
        <v>396</v>
      </c>
      <c r="L217" s="57"/>
      <c r="M217" s="57"/>
      <c r="N217" s="57"/>
      <c r="O217" s="57"/>
      <c r="P217" s="57"/>
      <c r="Q217" s="57"/>
      <c r="R217" s="57"/>
      <c r="S217" s="57"/>
      <c r="T217" s="57"/>
      <c r="U217" s="55"/>
      <c r="V217" s="43"/>
      <c r="W217" s="43"/>
      <c r="X217" s="47"/>
      <c r="Y217" s="56"/>
      <c r="Z217" s="23"/>
      <c r="AA217" s="7"/>
    </row>
    <row r="218" spans="2:27" ht="25.5">
      <c r="B218" s="6"/>
      <c r="J218" s="52"/>
      <c r="K218" s="53" t="s">
        <v>207</v>
      </c>
      <c r="L218" s="58">
        <v>45500</v>
      </c>
      <c r="M218" s="58">
        <v>0</v>
      </c>
      <c r="N218" s="58">
        <v>0</v>
      </c>
      <c r="O218" s="58">
        <v>0</v>
      </c>
      <c r="P218" s="58">
        <v>0</v>
      </c>
      <c r="Q218" s="58">
        <v>0</v>
      </c>
      <c r="R218" s="58">
        <f>L218+N218+P218</f>
        <v>45500</v>
      </c>
      <c r="S218" s="58">
        <f>M218+O218+Q218</f>
        <v>0</v>
      </c>
      <c r="T218" s="58">
        <v>0</v>
      </c>
      <c r="U218" s="55" t="s">
        <v>397</v>
      </c>
      <c r="V218" s="43"/>
      <c r="W218" s="43"/>
      <c r="X218" s="47"/>
      <c r="Y218" s="56" t="s">
        <v>397</v>
      </c>
      <c r="Z218" s="23"/>
      <c r="AA218" s="7"/>
    </row>
    <row r="219" spans="2:27" ht="12.75">
      <c r="B219" s="6"/>
      <c r="J219" s="52"/>
      <c r="K219" s="59"/>
      <c r="L219" s="57"/>
      <c r="M219" s="57"/>
      <c r="N219" s="57"/>
      <c r="O219" s="57"/>
      <c r="P219" s="57"/>
      <c r="Q219" s="57"/>
      <c r="R219" s="57"/>
      <c r="S219" s="57"/>
      <c r="T219" s="57"/>
      <c r="U219" s="55"/>
      <c r="V219" s="43"/>
      <c r="W219" s="43"/>
      <c r="X219" s="47"/>
      <c r="Y219" s="56"/>
      <c r="Z219" s="23"/>
      <c r="AA219" s="7"/>
    </row>
    <row r="220" spans="2:27" ht="38.25">
      <c r="B220" s="6"/>
      <c r="J220" s="52"/>
      <c r="K220" s="53" t="s">
        <v>398</v>
      </c>
      <c r="L220" s="54">
        <f aca="true" t="shared" si="18" ref="L220:T220">SUM(L221:L230)</f>
        <v>6243691.6</v>
      </c>
      <c r="M220" s="54">
        <f t="shared" si="18"/>
        <v>787071.7000000001</v>
      </c>
      <c r="N220" s="54">
        <f t="shared" si="18"/>
        <v>0</v>
      </c>
      <c r="O220" s="54">
        <f t="shared" si="18"/>
        <v>0</v>
      </c>
      <c r="P220" s="54">
        <f t="shared" si="18"/>
        <v>0</v>
      </c>
      <c r="Q220" s="54">
        <f t="shared" si="18"/>
        <v>0</v>
      </c>
      <c r="R220" s="54">
        <f t="shared" si="18"/>
        <v>6243691.6</v>
      </c>
      <c r="S220" s="54">
        <f t="shared" si="18"/>
        <v>787071.7000000001</v>
      </c>
      <c r="T220" s="54">
        <f t="shared" si="18"/>
        <v>786312.5</v>
      </c>
      <c r="U220" s="55" t="s">
        <v>399</v>
      </c>
      <c r="V220" s="43"/>
      <c r="W220" s="43"/>
      <c r="X220" s="47"/>
      <c r="Y220" s="56" t="s">
        <v>399</v>
      </c>
      <c r="Z220" s="23"/>
      <c r="AA220" s="7"/>
    </row>
    <row r="221" spans="2:27" ht="51">
      <c r="B221" s="6"/>
      <c r="J221" s="52"/>
      <c r="K221" s="53" t="s">
        <v>400</v>
      </c>
      <c r="L221" s="57"/>
      <c r="M221" s="57"/>
      <c r="N221" s="57"/>
      <c r="O221" s="57"/>
      <c r="P221" s="57"/>
      <c r="Q221" s="57"/>
      <c r="R221" s="57"/>
      <c r="S221" s="57"/>
      <c r="T221" s="57"/>
      <c r="U221" s="55"/>
      <c r="V221" s="43"/>
      <c r="W221" s="43"/>
      <c r="X221" s="47"/>
      <c r="Y221" s="56"/>
      <c r="Z221" s="23"/>
      <c r="AA221" s="7"/>
    </row>
    <row r="222" spans="2:27" ht="102">
      <c r="B222" s="6"/>
      <c r="J222" s="52" t="s">
        <v>401</v>
      </c>
      <c r="K222" s="53" t="s">
        <v>402</v>
      </c>
      <c r="L222" s="57"/>
      <c r="M222" s="57"/>
      <c r="N222" s="57"/>
      <c r="O222" s="57"/>
      <c r="P222" s="57"/>
      <c r="Q222" s="57"/>
      <c r="R222" s="57"/>
      <c r="S222" s="57"/>
      <c r="T222" s="57"/>
      <c r="U222" s="55"/>
      <c r="V222" s="43"/>
      <c r="W222" s="43"/>
      <c r="X222" s="47"/>
      <c r="Y222" s="56"/>
      <c r="Z222" s="23"/>
      <c r="AA222" s="7"/>
    </row>
    <row r="223" spans="2:27" ht="102">
      <c r="B223" s="6"/>
      <c r="J223" s="52"/>
      <c r="K223" s="53" t="s">
        <v>41</v>
      </c>
      <c r="L223" s="58">
        <v>1114500</v>
      </c>
      <c r="M223" s="58">
        <v>350039.6</v>
      </c>
      <c r="N223" s="58">
        <v>0</v>
      </c>
      <c r="O223" s="58">
        <v>0</v>
      </c>
      <c r="P223" s="58">
        <v>0</v>
      </c>
      <c r="Q223" s="58">
        <v>0</v>
      </c>
      <c r="R223" s="58">
        <f>L223+N223+P223</f>
        <v>1114500</v>
      </c>
      <c r="S223" s="58">
        <f>M223+O223+Q223</f>
        <v>350039.6</v>
      </c>
      <c r="T223" s="58">
        <v>350139.1</v>
      </c>
      <c r="U223" s="55" t="s">
        <v>403</v>
      </c>
      <c r="V223" s="43"/>
      <c r="W223" s="43"/>
      <c r="X223" s="47"/>
      <c r="Y223" s="56" t="s">
        <v>403</v>
      </c>
      <c r="Z223" s="23"/>
      <c r="AA223" s="7"/>
    </row>
    <row r="224" spans="2:27" ht="12.75">
      <c r="B224" s="6"/>
      <c r="J224" s="52"/>
      <c r="K224" s="59"/>
      <c r="L224" s="57"/>
      <c r="M224" s="57"/>
      <c r="N224" s="57"/>
      <c r="O224" s="57"/>
      <c r="P224" s="57"/>
      <c r="Q224" s="57"/>
      <c r="R224" s="57"/>
      <c r="S224" s="57"/>
      <c r="T224" s="57"/>
      <c r="U224" s="55"/>
      <c r="V224" s="43"/>
      <c r="W224" s="43"/>
      <c r="X224" s="47"/>
      <c r="Y224" s="56"/>
      <c r="Z224" s="23"/>
      <c r="AA224" s="7"/>
    </row>
    <row r="225" spans="2:27" ht="127.5">
      <c r="B225" s="6"/>
      <c r="J225" s="52" t="s">
        <v>404</v>
      </c>
      <c r="K225" s="53" t="s">
        <v>405</v>
      </c>
      <c r="L225" s="57"/>
      <c r="M225" s="57"/>
      <c r="N225" s="57"/>
      <c r="O225" s="57"/>
      <c r="P225" s="57"/>
      <c r="Q225" s="57"/>
      <c r="R225" s="57"/>
      <c r="S225" s="57"/>
      <c r="T225" s="57"/>
      <c r="U225" s="55"/>
      <c r="V225" s="43"/>
      <c r="W225" s="43"/>
      <c r="X225" s="47"/>
      <c r="Y225" s="56"/>
      <c r="Z225" s="23"/>
      <c r="AA225" s="7"/>
    </row>
    <row r="226" spans="2:27" ht="102">
      <c r="B226" s="6"/>
      <c r="J226" s="52"/>
      <c r="K226" s="53" t="s">
        <v>265</v>
      </c>
      <c r="L226" s="58">
        <v>4257888.8</v>
      </c>
      <c r="M226" s="58">
        <v>396457.7</v>
      </c>
      <c r="N226" s="58">
        <v>0</v>
      </c>
      <c r="O226" s="58">
        <v>0</v>
      </c>
      <c r="P226" s="58">
        <v>0</v>
      </c>
      <c r="Q226" s="58">
        <v>0</v>
      </c>
      <c r="R226" s="58">
        <f>L226+N226+P226</f>
        <v>4257888.8</v>
      </c>
      <c r="S226" s="58">
        <f>M226+O226+Q226</f>
        <v>396457.7</v>
      </c>
      <c r="T226" s="58">
        <v>395599</v>
      </c>
      <c r="U226" s="55" t="s">
        <v>406</v>
      </c>
      <c r="V226" s="43"/>
      <c r="W226" s="43"/>
      <c r="X226" s="47"/>
      <c r="Y226" s="56" t="s">
        <v>406</v>
      </c>
      <c r="Z226" s="23"/>
      <c r="AA226" s="7"/>
    </row>
    <row r="227" spans="2:27" ht="12.75">
      <c r="B227" s="6"/>
      <c r="J227" s="52"/>
      <c r="K227" s="59"/>
      <c r="L227" s="57"/>
      <c r="M227" s="57"/>
      <c r="N227" s="57"/>
      <c r="O227" s="57"/>
      <c r="P227" s="57"/>
      <c r="Q227" s="57"/>
      <c r="R227" s="57"/>
      <c r="S227" s="57"/>
      <c r="T227" s="57"/>
      <c r="U227" s="55"/>
      <c r="V227" s="43"/>
      <c r="W227" s="43"/>
      <c r="X227" s="47"/>
      <c r="Y227" s="56"/>
      <c r="Z227" s="23"/>
      <c r="AA227" s="7"/>
    </row>
    <row r="228" spans="2:27" ht="102">
      <c r="B228" s="6"/>
      <c r="J228" s="52" t="s">
        <v>407</v>
      </c>
      <c r="K228" s="53" t="s">
        <v>408</v>
      </c>
      <c r="L228" s="57"/>
      <c r="M228" s="57"/>
      <c r="N228" s="57"/>
      <c r="O228" s="57"/>
      <c r="P228" s="57"/>
      <c r="Q228" s="57"/>
      <c r="R228" s="57"/>
      <c r="S228" s="57"/>
      <c r="T228" s="57"/>
      <c r="U228" s="55"/>
      <c r="V228" s="43"/>
      <c r="W228" s="43"/>
      <c r="X228" s="47"/>
      <c r="Y228" s="56"/>
      <c r="Z228" s="23"/>
      <c r="AA228" s="7"/>
    </row>
    <row r="229" spans="2:27" ht="102">
      <c r="B229" s="6"/>
      <c r="J229" s="52"/>
      <c r="K229" s="53" t="s">
        <v>62</v>
      </c>
      <c r="L229" s="58">
        <v>871302.8</v>
      </c>
      <c r="M229" s="58">
        <v>40574.4</v>
      </c>
      <c r="N229" s="58">
        <v>0</v>
      </c>
      <c r="O229" s="58">
        <v>0</v>
      </c>
      <c r="P229" s="58">
        <v>0</v>
      </c>
      <c r="Q229" s="58">
        <v>0</v>
      </c>
      <c r="R229" s="58">
        <f>L229+N229+P229</f>
        <v>871302.8</v>
      </c>
      <c r="S229" s="58">
        <f>M229+O229+Q229</f>
        <v>40574.4</v>
      </c>
      <c r="T229" s="58">
        <v>40574.4</v>
      </c>
      <c r="U229" s="55" t="s">
        <v>409</v>
      </c>
      <c r="V229" s="43"/>
      <c r="W229" s="43"/>
      <c r="X229" s="47"/>
      <c r="Y229" s="56" t="s">
        <v>409</v>
      </c>
      <c r="Z229" s="23"/>
      <c r="AA229" s="7"/>
    </row>
    <row r="230" spans="2:27" ht="12.75">
      <c r="B230" s="6"/>
      <c r="J230" s="52"/>
      <c r="K230" s="59"/>
      <c r="L230" s="57"/>
      <c r="M230" s="57"/>
      <c r="N230" s="57"/>
      <c r="O230" s="57"/>
      <c r="P230" s="57"/>
      <c r="Q230" s="57"/>
      <c r="R230" s="57"/>
      <c r="S230" s="57"/>
      <c r="T230" s="57"/>
      <c r="U230" s="55"/>
      <c r="V230" s="43"/>
      <c r="W230" s="43"/>
      <c r="X230" s="47"/>
      <c r="Y230" s="56"/>
      <c r="Z230" s="23"/>
      <c r="AA230" s="7"/>
    </row>
    <row r="231" spans="2:27" ht="51">
      <c r="B231" s="6"/>
      <c r="J231" s="52"/>
      <c r="K231" s="53" t="s">
        <v>410</v>
      </c>
      <c r="L231" s="54">
        <f aca="true" t="shared" si="19" ref="L231:T231">SUM(L232:L238)</f>
        <v>4251386.4</v>
      </c>
      <c r="M231" s="54">
        <f t="shared" si="19"/>
        <v>0</v>
      </c>
      <c r="N231" s="54">
        <f t="shared" si="19"/>
        <v>0</v>
      </c>
      <c r="O231" s="54">
        <f t="shared" si="19"/>
        <v>0</v>
      </c>
      <c r="P231" s="54">
        <f t="shared" si="19"/>
        <v>0</v>
      </c>
      <c r="Q231" s="54">
        <f t="shared" si="19"/>
        <v>0</v>
      </c>
      <c r="R231" s="54">
        <f t="shared" si="19"/>
        <v>4251386.4</v>
      </c>
      <c r="S231" s="54">
        <f t="shared" si="19"/>
        <v>0</v>
      </c>
      <c r="T231" s="54">
        <f t="shared" si="19"/>
        <v>0</v>
      </c>
      <c r="U231" s="55" t="s">
        <v>262</v>
      </c>
      <c r="V231" s="43"/>
      <c r="W231" s="43"/>
      <c r="X231" s="47"/>
      <c r="Y231" s="56" t="s">
        <v>262</v>
      </c>
      <c r="Z231" s="23"/>
      <c r="AA231" s="7"/>
    </row>
    <row r="232" spans="2:27" ht="63.75">
      <c r="B232" s="6"/>
      <c r="J232" s="52"/>
      <c r="K232" s="53" t="s">
        <v>284</v>
      </c>
      <c r="L232" s="57"/>
      <c r="M232" s="57"/>
      <c r="N232" s="57"/>
      <c r="O232" s="57"/>
      <c r="P232" s="57"/>
      <c r="Q232" s="57"/>
      <c r="R232" s="57"/>
      <c r="S232" s="57"/>
      <c r="T232" s="57"/>
      <c r="U232" s="55"/>
      <c r="V232" s="43"/>
      <c r="W232" s="43"/>
      <c r="X232" s="47"/>
      <c r="Y232" s="56"/>
      <c r="Z232" s="23"/>
      <c r="AA232" s="7"/>
    </row>
    <row r="233" spans="2:27" ht="102">
      <c r="B233" s="6"/>
      <c r="J233" s="52" t="s">
        <v>411</v>
      </c>
      <c r="K233" s="53" t="s">
        <v>412</v>
      </c>
      <c r="L233" s="57"/>
      <c r="M233" s="57"/>
      <c r="N233" s="57"/>
      <c r="O233" s="57"/>
      <c r="P233" s="57"/>
      <c r="Q233" s="57"/>
      <c r="R233" s="57"/>
      <c r="S233" s="57"/>
      <c r="T233" s="57"/>
      <c r="U233" s="55"/>
      <c r="V233" s="43"/>
      <c r="W233" s="43"/>
      <c r="X233" s="47"/>
      <c r="Y233" s="56"/>
      <c r="Z233" s="23"/>
      <c r="AA233" s="7"/>
    </row>
    <row r="234" spans="2:27" ht="114.75">
      <c r="B234" s="6"/>
      <c r="J234" s="52"/>
      <c r="K234" s="53" t="s">
        <v>41</v>
      </c>
      <c r="L234" s="58">
        <v>4201386.4</v>
      </c>
      <c r="M234" s="58">
        <v>0</v>
      </c>
      <c r="N234" s="58">
        <v>0</v>
      </c>
      <c r="O234" s="58">
        <v>0</v>
      </c>
      <c r="P234" s="58">
        <v>0</v>
      </c>
      <c r="Q234" s="58">
        <v>0</v>
      </c>
      <c r="R234" s="58">
        <f>L234+N234+P234</f>
        <v>4201386.4</v>
      </c>
      <c r="S234" s="58">
        <f>M234+O234+Q234</f>
        <v>0</v>
      </c>
      <c r="T234" s="58">
        <v>0</v>
      </c>
      <c r="U234" s="55" t="s">
        <v>413</v>
      </c>
      <c r="V234" s="43"/>
      <c r="W234" s="43"/>
      <c r="X234" s="47"/>
      <c r="Y234" s="56" t="s">
        <v>413</v>
      </c>
      <c r="Z234" s="23"/>
      <c r="AA234" s="7"/>
    </row>
    <row r="235" spans="2:27" ht="12.75">
      <c r="B235" s="6"/>
      <c r="J235" s="52"/>
      <c r="K235" s="59"/>
      <c r="L235" s="57"/>
      <c r="M235" s="57"/>
      <c r="N235" s="57"/>
      <c r="O235" s="57"/>
      <c r="P235" s="57"/>
      <c r="Q235" s="57"/>
      <c r="R235" s="57"/>
      <c r="S235" s="57"/>
      <c r="T235" s="57"/>
      <c r="U235" s="55"/>
      <c r="V235" s="43"/>
      <c r="W235" s="43"/>
      <c r="X235" s="47"/>
      <c r="Y235" s="56"/>
      <c r="Z235" s="23"/>
      <c r="AA235" s="7"/>
    </row>
    <row r="236" spans="2:27" ht="114.75">
      <c r="B236" s="6"/>
      <c r="J236" s="52" t="s">
        <v>414</v>
      </c>
      <c r="K236" s="53" t="s">
        <v>415</v>
      </c>
      <c r="L236" s="57"/>
      <c r="M236" s="57"/>
      <c r="N236" s="57"/>
      <c r="O236" s="57"/>
      <c r="P236" s="57"/>
      <c r="Q236" s="57"/>
      <c r="R236" s="57"/>
      <c r="S236" s="57"/>
      <c r="T236" s="57"/>
      <c r="U236" s="55"/>
      <c r="V236" s="43"/>
      <c r="W236" s="43"/>
      <c r="X236" s="47"/>
      <c r="Y236" s="56"/>
      <c r="Z236" s="23"/>
      <c r="AA236" s="7"/>
    </row>
    <row r="237" spans="2:27" ht="38.25">
      <c r="B237" s="6"/>
      <c r="J237" s="52"/>
      <c r="K237" s="53" t="s">
        <v>41</v>
      </c>
      <c r="L237" s="58">
        <v>50000</v>
      </c>
      <c r="M237" s="58">
        <v>0</v>
      </c>
      <c r="N237" s="58">
        <v>0</v>
      </c>
      <c r="O237" s="58">
        <v>0</v>
      </c>
      <c r="P237" s="58">
        <v>0</v>
      </c>
      <c r="Q237" s="58">
        <v>0</v>
      </c>
      <c r="R237" s="58">
        <f>L237+N237+P237</f>
        <v>50000</v>
      </c>
      <c r="S237" s="58">
        <f>M237+O237+Q237</f>
        <v>0</v>
      </c>
      <c r="T237" s="58">
        <v>0</v>
      </c>
      <c r="U237" s="55" t="s">
        <v>416</v>
      </c>
      <c r="V237" s="43"/>
      <c r="W237" s="43"/>
      <c r="X237" s="47"/>
      <c r="Y237" s="56" t="s">
        <v>416</v>
      </c>
      <c r="Z237" s="23"/>
      <c r="AA237" s="7"/>
    </row>
    <row r="238" spans="2:27" ht="12.75">
      <c r="B238" s="6"/>
      <c r="J238" s="52"/>
      <c r="K238" s="59"/>
      <c r="L238" s="57"/>
      <c r="M238" s="57"/>
      <c r="N238" s="57"/>
      <c r="O238" s="57"/>
      <c r="P238" s="57"/>
      <c r="Q238" s="57"/>
      <c r="R238" s="57"/>
      <c r="S238" s="57"/>
      <c r="T238" s="57"/>
      <c r="U238" s="55"/>
      <c r="V238" s="43"/>
      <c r="W238" s="43"/>
      <c r="X238" s="47"/>
      <c r="Y238" s="56"/>
      <c r="Z238" s="23"/>
      <c r="AA238" s="7"/>
    </row>
    <row r="239" spans="2:27" ht="51">
      <c r="B239" s="6"/>
      <c r="J239" s="52"/>
      <c r="K239" s="53" t="s">
        <v>417</v>
      </c>
      <c r="L239" s="54">
        <f aca="true" t="shared" si="20" ref="L239:T239">SUM(L240:L246)</f>
        <v>195098.6</v>
      </c>
      <c r="M239" s="54">
        <f t="shared" si="20"/>
        <v>18957.9</v>
      </c>
      <c r="N239" s="54">
        <f t="shared" si="20"/>
        <v>0</v>
      </c>
      <c r="O239" s="54">
        <f t="shared" si="20"/>
        <v>0</v>
      </c>
      <c r="P239" s="54">
        <f t="shared" si="20"/>
        <v>0</v>
      </c>
      <c r="Q239" s="54">
        <f t="shared" si="20"/>
        <v>0</v>
      </c>
      <c r="R239" s="54">
        <f t="shared" si="20"/>
        <v>195098.6</v>
      </c>
      <c r="S239" s="54">
        <f t="shared" si="20"/>
        <v>18957.9</v>
      </c>
      <c r="T239" s="54">
        <f t="shared" si="20"/>
        <v>18957.9</v>
      </c>
      <c r="U239" s="55" t="s">
        <v>418</v>
      </c>
      <c r="V239" s="43"/>
      <c r="W239" s="43"/>
      <c r="X239" s="47"/>
      <c r="Y239" s="56" t="s">
        <v>418</v>
      </c>
      <c r="Z239" s="23"/>
      <c r="AA239" s="7"/>
    </row>
    <row r="240" spans="2:27" ht="51">
      <c r="B240" s="6"/>
      <c r="J240" s="52"/>
      <c r="K240" s="53" t="s">
        <v>419</v>
      </c>
      <c r="L240" s="57"/>
      <c r="M240" s="57"/>
      <c r="N240" s="57"/>
      <c r="O240" s="57"/>
      <c r="P240" s="57"/>
      <c r="Q240" s="57"/>
      <c r="R240" s="57"/>
      <c r="S240" s="57"/>
      <c r="T240" s="57"/>
      <c r="U240" s="55"/>
      <c r="V240" s="43"/>
      <c r="W240" s="43"/>
      <c r="X240" s="47"/>
      <c r="Y240" s="56"/>
      <c r="Z240" s="23"/>
      <c r="AA240" s="7"/>
    </row>
    <row r="241" spans="2:27" ht="102">
      <c r="B241" s="6"/>
      <c r="J241" s="52" t="s">
        <v>420</v>
      </c>
      <c r="K241" s="53" t="s">
        <v>421</v>
      </c>
      <c r="L241" s="57"/>
      <c r="M241" s="57"/>
      <c r="N241" s="57"/>
      <c r="O241" s="57"/>
      <c r="P241" s="57"/>
      <c r="Q241" s="57"/>
      <c r="R241" s="57"/>
      <c r="S241" s="57"/>
      <c r="T241" s="57"/>
      <c r="U241" s="55"/>
      <c r="V241" s="43"/>
      <c r="W241" s="43"/>
      <c r="X241" s="47"/>
      <c r="Y241" s="56"/>
      <c r="Z241" s="23"/>
      <c r="AA241" s="7"/>
    </row>
    <row r="242" spans="2:27" ht="114.75">
      <c r="B242" s="6"/>
      <c r="J242" s="52"/>
      <c r="K242" s="53" t="s">
        <v>37</v>
      </c>
      <c r="L242" s="58">
        <v>120000</v>
      </c>
      <c r="M242" s="58"/>
      <c r="N242" s="58">
        <v>0</v>
      </c>
      <c r="O242" s="58">
        <v>0</v>
      </c>
      <c r="P242" s="58">
        <v>0</v>
      </c>
      <c r="Q242" s="58">
        <v>0</v>
      </c>
      <c r="R242" s="58">
        <f>L242+N242+P242</f>
        <v>120000</v>
      </c>
      <c r="S242" s="58">
        <f>M242+O242+Q242</f>
        <v>0</v>
      </c>
      <c r="T242" s="58">
        <v>0</v>
      </c>
      <c r="U242" s="55" t="s">
        <v>422</v>
      </c>
      <c r="V242" s="43"/>
      <c r="W242" s="43"/>
      <c r="X242" s="47"/>
      <c r="Y242" s="56" t="s">
        <v>422</v>
      </c>
      <c r="Z242" s="23"/>
      <c r="AA242" s="7"/>
    </row>
    <row r="243" spans="2:27" ht="12.75">
      <c r="B243" s="6"/>
      <c r="J243" s="52"/>
      <c r="K243" s="59"/>
      <c r="L243" s="57"/>
      <c r="M243" s="57"/>
      <c r="N243" s="57"/>
      <c r="O243" s="57"/>
      <c r="P243" s="57"/>
      <c r="Q243" s="57"/>
      <c r="R243" s="57"/>
      <c r="S243" s="57"/>
      <c r="T243" s="57"/>
      <c r="U243" s="55"/>
      <c r="V243" s="43"/>
      <c r="W243" s="43"/>
      <c r="X243" s="47"/>
      <c r="Y243" s="56"/>
      <c r="Z243" s="23"/>
      <c r="AA243" s="7"/>
    </row>
    <row r="244" spans="2:27" ht="63.75">
      <c r="B244" s="6"/>
      <c r="J244" s="52" t="s">
        <v>423</v>
      </c>
      <c r="K244" s="53" t="s">
        <v>424</v>
      </c>
      <c r="L244" s="57"/>
      <c r="M244" s="57"/>
      <c r="N244" s="57"/>
      <c r="O244" s="57"/>
      <c r="P244" s="57"/>
      <c r="Q244" s="57"/>
      <c r="R244" s="57"/>
      <c r="S244" s="57"/>
      <c r="T244" s="57"/>
      <c r="U244" s="55"/>
      <c r="V244" s="43"/>
      <c r="W244" s="43"/>
      <c r="X244" s="47"/>
      <c r="Y244" s="56"/>
      <c r="Z244" s="23"/>
      <c r="AA244" s="7"/>
    </row>
    <row r="245" spans="2:27" ht="51">
      <c r="B245" s="6"/>
      <c r="J245" s="52"/>
      <c r="K245" s="53" t="s">
        <v>207</v>
      </c>
      <c r="L245" s="58">
        <v>75098.6</v>
      </c>
      <c r="M245" s="58">
        <v>18957.9</v>
      </c>
      <c r="N245" s="58">
        <v>0</v>
      </c>
      <c r="O245" s="58">
        <v>0</v>
      </c>
      <c r="P245" s="58">
        <v>0</v>
      </c>
      <c r="Q245" s="58">
        <v>0</v>
      </c>
      <c r="R245" s="58">
        <f>L245+N245+P245</f>
        <v>75098.6</v>
      </c>
      <c r="S245" s="58">
        <f>M245+O245+Q245</f>
        <v>18957.9</v>
      </c>
      <c r="T245" s="58">
        <v>18957.9</v>
      </c>
      <c r="U245" s="55" t="s">
        <v>425</v>
      </c>
      <c r="V245" s="43"/>
      <c r="W245" s="43"/>
      <c r="X245" s="47"/>
      <c r="Y245" s="56" t="s">
        <v>425</v>
      </c>
      <c r="Z245" s="23"/>
      <c r="AA245" s="7"/>
    </row>
    <row r="246" spans="2:27" ht="12.75">
      <c r="B246" s="6"/>
      <c r="J246" s="52"/>
      <c r="K246" s="59"/>
      <c r="L246" s="57"/>
      <c r="M246" s="57"/>
      <c r="N246" s="57"/>
      <c r="O246" s="57"/>
      <c r="P246" s="57"/>
      <c r="Q246" s="57"/>
      <c r="R246" s="57"/>
      <c r="S246" s="57"/>
      <c r="T246" s="57"/>
      <c r="U246" s="55"/>
      <c r="V246" s="43"/>
      <c r="W246" s="43"/>
      <c r="X246" s="47"/>
      <c r="Y246" s="56"/>
      <c r="Z246" s="23"/>
      <c r="AA246" s="7"/>
    </row>
    <row r="247" spans="2:27" ht="38.25">
      <c r="B247" s="6"/>
      <c r="J247" s="52"/>
      <c r="K247" s="53" t="s">
        <v>426</v>
      </c>
      <c r="L247" s="54">
        <f aca="true" t="shared" si="21" ref="L247:T247">SUM(L248:L251)</f>
        <v>500000</v>
      </c>
      <c r="M247" s="54">
        <f t="shared" si="21"/>
        <v>8011.5</v>
      </c>
      <c r="N247" s="54">
        <f t="shared" si="21"/>
        <v>0</v>
      </c>
      <c r="O247" s="54">
        <f t="shared" si="21"/>
        <v>0</v>
      </c>
      <c r="P247" s="54">
        <f t="shared" si="21"/>
        <v>0</v>
      </c>
      <c r="Q247" s="54">
        <f t="shared" si="21"/>
        <v>0</v>
      </c>
      <c r="R247" s="54">
        <f t="shared" si="21"/>
        <v>500000</v>
      </c>
      <c r="S247" s="54">
        <f t="shared" si="21"/>
        <v>8011.5</v>
      </c>
      <c r="T247" s="54">
        <f t="shared" si="21"/>
        <v>27074.8</v>
      </c>
      <c r="U247" s="55" t="s">
        <v>427</v>
      </c>
      <c r="V247" s="43"/>
      <c r="W247" s="43"/>
      <c r="X247" s="47"/>
      <c r="Y247" s="56" t="s">
        <v>427</v>
      </c>
      <c r="Z247" s="23"/>
      <c r="AA247" s="7"/>
    </row>
    <row r="248" spans="2:27" ht="51">
      <c r="B248" s="6"/>
      <c r="J248" s="52"/>
      <c r="K248" s="53" t="s">
        <v>428</v>
      </c>
      <c r="L248" s="57"/>
      <c r="M248" s="57"/>
      <c r="N248" s="57"/>
      <c r="O248" s="57"/>
      <c r="P248" s="57"/>
      <c r="Q248" s="57"/>
      <c r="R248" s="57"/>
      <c r="S248" s="57"/>
      <c r="T248" s="57"/>
      <c r="U248" s="55"/>
      <c r="V248" s="43"/>
      <c r="W248" s="43"/>
      <c r="X248" s="47"/>
      <c r="Y248" s="56"/>
      <c r="Z248" s="23"/>
      <c r="AA248" s="7"/>
    </row>
    <row r="249" spans="2:27" ht="51">
      <c r="B249" s="6"/>
      <c r="J249" s="52" t="s">
        <v>429</v>
      </c>
      <c r="K249" s="53" t="s">
        <v>430</v>
      </c>
      <c r="L249" s="57"/>
      <c r="M249" s="57"/>
      <c r="N249" s="57"/>
      <c r="O249" s="57"/>
      <c r="P249" s="57"/>
      <c r="Q249" s="57"/>
      <c r="R249" s="57"/>
      <c r="S249" s="57"/>
      <c r="T249" s="57"/>
      <c r="U249" s="55"/>
      <c r="V249" s="43"/>
      <c r="W249" s="43"/>
      <c r="X249" s="47"/>
      <c r="Y249" s="56"/>
      <c r="Z249" s="23"/>
      <c r="AA249" s="7"/>
    </row>
    <row r="250" spans="2:27" ht="102">
      <c r="B250" s="6"/>
      <c r="J250" s="52"/>
      <c r="K250" s="53" t="s">
        <v>62</v>
      </c>
      <c r="L250" s="58">
        <v>500000</v>
      </c>
      <c r="M250" s="58">
        <v>8011.5</v>
      </c>
      <c r="N250" s="58">
        <v>0</v>
      </c>
      <c r="O250" s="58">
        <v>0</v>
      </c>
      <c r="P250" s="58">
        <v>0</v>
      </c>
      <c r="Q250" s="58">
        <v>0</v>
      </c>
      <c r="R250" s="58">
        <f>L250+N250+P250</f>
        <v>500000</v>
      </c>
      <c r="S250" s="58">
        <f>M250+O250+Q250</f>
        <v>8011.5</v>
      </c>
      <c r="T250" s="58">
        <v>27074.8</v>
      </c>
      <c r="U250" s="55" t="s">
        <v>431</v>
      </c>
      <c r="V250" s="43"/>
      <c r="W250" s="43"/>
      <c r="X250" s="47"/>
      <c r="Y250" s="56" t="s">
        <v>431</v>
      </c>
      <c r="Z250" s="23"/>
      <c r="AA250" s="7"/>
    </row>
    <row r="251" spans="2:27" ht="12.75">
      <c r="B251" s="6"/>
      <c r="J251" s="52"/>
      <c r="K251" s="59"/>
      <c r="L251" s="57"/>
      <c r="M251" s="57"/>
      <c r="N251" s="57"/>
      <c r="O251" s="57"/>
      <c r="P251" s="57"/>
      <c r="Q251" s="57"/>
      <c r="R251" s="57"/>
      <c r="S251" s="57"/>
      <c r="T251" s="57"/>
      <c r="U251" s="55"/>
      <c r="V251" s="43"/>
      <c r="W251" s="43"/>
      <c r="X251" s="47"/>
      <c r="Y251" s="56"/>
      <c r="Z251" s="23"/>
      <c r="AA251" s="7"/>
    </row>
    <row r="252" spans="2:27" ht="51">
      <c r="B252" s="6"/>
      <c r="J252" s="52"/>
      <c r="K252" s="53" t="s">
        <v>432</v>
      </c>
      <c r="L252" s="54">
        <f aca="true" t="shared" si="22" ref="L252:T252">SUM(L253:L339)</f>
        <v>6872183.9</v>
      </c>
      <c r="M252" s="54">
        <f t="shared" si="22"/>
        <v>692668.3999999999</v>
      </c>
      <c r="N252" s="54">
        <f t="shared" si="22"/>
        <v>0</v>
      </c>
      <c r="O252" s="54">
        <f t="shared" si="22"/>
        <v>0</v>
      </c>
      <c r="P252" s="54">
        <f t="shared" si="22"/>
        <v>0</v>
      </c>
      <c r="Q252" s="54">
        <f t="shared" si="22"/>
        <v>0</v>
      </c>
      <c r="R252" s="54">
        <f t="shared" si="22"/>
        <v>6872183.9</v>
      </c>
      <c r="S252" s="54">
        <f t="shared" si="22"/>
        <v>692668.3999999999</v>
      </c>
      <c r="T252" s="54">
        <f t="shared" si="22"/>
        <v>541682.3</v>
      </c>
      <c r="U252" s="55" t="s">
        <v>253</v>
      </c>
      <c r="V252" s="43"/>
      <c r="W252" s="43"/>
      <c r="X252" s="47"/>
      <c r="Y252" s="56" t="s">
        <v>253</v>
      </c>
      <c r="Z252" s="23"/>
      <c r="AA252" s="7"/>
    </row>
    <row r="253" spans="2:27" ht="63.75">
      <c r="B253" s="6"/>
      <c r="J253" s="52"/>
      <c r="K253" s="53" t="s">
        <v>324</v>
      </c>
      <c r="L253" s="57"/>
      <c r="M253" s="57"/>
      <c r="N253" s="57"/>
      <c r="O253" s="57"/>
      <c r="P253" s="57"/>
      <c r="Q253" s="57"/>
      <c r="R253" s="57"/>
      <c r="S253" s="57"/>
      <c r="T253" s="57"/>
      <c r="U253" s="55"/>
      <c r="V253" s="43"/>
      <c r="W253" s="43"/>
      <c r="X253" s="47"/>
      <c r="Y253" s="56"/>
      <c r="Z253" s="23"/>
      <c r="AA253" s="7"/>
    </row>
    <row r="254" spans="2:27" ht="114.75">
      <c r="B254" s="6"/>
      <c r="J254" s="52" t="s">
        <v>433</v>
      </c>
      <c r="K254" s="53" t="s">
        <v>434</v>
      </c>
      <c r="L254" s="57"/>
      <c r="M254" s="57"/>
      <c r="N254" s="57"/>
      <c r="O254" s="57"/>
      <c r="P254" s="57"/>
      <c r="Q254" s="57"/>
      <c r="R254" s="57"/>
      <c r="S254" s="57"/>
      <c r="T254" s="57"/>
      <c r="U254" s="55"/>
      <c r="V254" s="43"/>
      <c r="W254" s="43"/>
      <c r="X254" s="47"/>
      <c r="Y254" s="56"/>
      <c r="Z254" s="23"/>
      <c r="AA254" s="7"/>
    </row>
    <row r="255" spans="2:27" ht="140.25">
      <c r="B255" s="6"/>
      <c r="J255" s="52"/>
      <c r="K255" s="53" t="s">
        <v>62</v>
      </c>
      <c r="L255" s="58">
        <v>391818.9</v>
      </c>
      <c r="M255" s="58">
        <v>22747</v>
      </c>
      <c r="N255" s="58">
        <v>0</v>
      </c>
      <c r="O255" s="58">
        <v>0</v>
      </c>
      <c r="P255" s="58">
        <v>0</v>
      </c>
      <c r="Q255" s="58">
        <v>0</v>
      </c>
      <c r="R255" s="58">
        <f>L255+N255+P255</f>
        <v>391818.9</v>
      </c>
      <c r="S255" s="58">
        <f>M255+O255+Q255</f>
        <v>22747</v>
      </c>
      <c r="T255" s="58">
        <v>28951.5</v>
      </c>
      <c r="U255" s="55" t="s">
        <v>435</v>
      </c>
      <c r="V255" s="43"/>
      <c r="W255" s="43"/>
      <c r="X255" s="47"/>
      <c r="Y255" s="56" t="s">
        <v>435</v>
      </c>
      <c r="Z255" s="23"/>
      <c r="AA255" s="7"/>
    </row>
    <row r="256" spans="2:27" ht="12.75">
      <c r="B256" s="6"/>
      <c r="J256" s="52"/>
      <c r="K256" s="59"/>
      <c r="L256" s="57"/>
      <c r="M256" s="57"/>
      <c r="N256" s="57"/>
      <c r="O256" s="57"/>
      <c r="P256" s="57"/>
      <c r="Q256" s="57"/>
      <c r="R256" s="57"/>
      <c r="S256" s="57"/>
      <c r="T256" s="57"/>
      <c r="U256" s="55"/>
      <c r="V256" s="43"/>
      <c r="W256" s="43"/>
      <c r="X256" s="47"/>
      <c r="Y256" s="56"/>
      <c r="Z256" s="23"/>
      <c r="AA256" s="7"/>
    </row>
    <row r="257" spans="2:27" ht="63.75">
      <c r="B257" s="6"/>
      <c r="J257" s="52"/>
      <c r="K257" s="53" t="s">
        <v>436</v>
      </c>
      <c r="L257" s="57"/>
      <c r="M257" s="57"/>
      <c r="N257" s="57"/>
      <c r="O257" s="57"/>
      <c r="P257" s="57"/>
      <c r="Q257" s="57"/>
      <c r="R257" s="57"/>
      <c r="S257" s="57"/>
      <c r="T257" s="57"/>
      <c r="U257" s="55"/>
      <c r="V257" s="43"/>
      <c r="W257" s="43"/>
      <c r="X257" s="47"/>
      <c r="Y257" s="56"/>
      <c r="Z257" s="23"/>
      <c r="AA257" s="7"/>
    </row>
    <row r="258" spans="2:27" ht="102">
      <c r="B258" s="6"/>
      <c r="J258" s="52" t="s">
        <v>437</v>
      </c>
      <c r="K258" s="53" t="s">
        <v>438</v>
      </c>
      <c r="L258" s="57"/>
      <c r="M258" s="57"/>
      <c r="N258" s="57"/>
      <c r="O258" s="57"/>
      <c r="P258" s="57"/>
      <c r="Q258" s="57"/>
      <c r="R258" s="57"/>
      <c r="S258" s="57"/>
      <c r="T258" s="57"/>
      <c r="U258" s="55"/>
      <c r="V258" s="43"/>
      <c r="W258" s="43"/>
      <c r="X258" s="47"/>
      <c r="Y258" s="56"/>
      <c r="Z258" s="23"/>
      <c r="AA258" s="7"/>
    </row>
    <row r="259" spans="2:27" ht="102">
      <c r="B259" s="6"/>
      <c r="J259" s="52"/>
      <c r="K259" s="53" t="s">
        <v>41</v>
      </c>
      <c r="L259" s="58">
        <v>153822.8</v>
      </c>
      <c r="M259" s="58">
        <v>7422.7</v>
      </c>
      <c r="N259" s="58">
        <v>0</v>
      </c>
      <c r="O259" s="58">
        <v>0</v>
      </c>
      <c r="P259" s="58">
        <v>0</v>
      </c>
      <c r="Q259" s="58">
        <v>0</v>
      </c>
      <c r="R259" s="58">
        <f>L259+N259+P259</f>
        <v>153822.8</v>
      </c>
      <c r="S259" s="58">
        <f>M259+O259+Q259</f>
        <v>7422.7</v>
      </c>
      <c r="T259" s="58">
        <v>36276.4</v>
      </c>
      <c r="U259" s="55" t="s">
        <v>439</v>
      </c>
      <c r="V259" s="43"/>
      <c r="W259" s="43"/>
      <c r="X259" s="47"/>
      <c r="Y259" s="56" t="s">
        <v>439</v>
      </c>
      <c r="Z259" s="23"/>
      <c r="AA259" s="7"/>
    </row>
    <row r="260" spans="2:27" ht="12.75">
      <c r="B260" s="6"/>
      <c r="J260" s="52"/>
      <c r="K260" s="59"/>
      <c r="L260" s="57"/>
      <c r="M260" s="57"/>
      <c r="N260" s="57"/>
      <c r="O260" s="57"/>
      <c r="P260" s="57"/>
      <c r="Q260" s="57"/>
      <c r="R260" s="57"/>
      <c r="S260" s="57"/>
      <c r="T260" s="57"/>
      <c r="U260" s="55"/>
      <c r="V260" s="43"/>
      <c r="W260" s="43"/>
      <c r="X260" s="47"/>
      <c r="Y260" s="56"/>
      <c r="Z260" s="23"/>
      <c r="AA260" s="7"/>
    </row>
    <row r="261" spans="2:27" ht="102">
      <c r="B261" s="6"/>
      <c r="J261" s="52" t="s">
        <v>440</v>
      </c>
      <c r="K261" s="53" t="s">
        <v>441</v>
      </c>
      <c r="L261" s="57"/>
      <c r="M261" s="57"/>
      <c r="N261" s="57"/>
      <c r="O261" s="57"/>
      <c r="P261" s="57"/>
      <c r="Q261" s="57"/>
      <c r="R261" s="57"/>
      <c r="S261" s="57"/>
      <c r="T261" s="57"/>
      <c r="U261" s="55"/>
      <c r="V261" s="43"/>
      <c r="W261" s="43"/>
      <c r="X261" s="47"/>
      <c r="Y261" s="56"/>
      <c r="Z261" s="23"/>
      <c r="AA261" s="7"/>
    </row>
    <row r="262" spans="2:27" ht="102">
      <c r="B262" s="6"/>
      <c r="J262" s="52"/>
      <c r="K262" s="53" t="s">
        <v>41</v>
      </c>
      <c r="L262" s="58">
        <v>887667.6</v>
      </c>
      <c r="M262" s="58">
        <v>5609.7</v>
      </c>
      <c r="N262" s="58">
        <v>0</v>
      </c>
      <c r="O262" s="58">
        <v>0</v>
      </c>
      <c r="P262" s="58">
        <v>0</v>
      </c>
      <c r="Q262" s="58">
        <v>0</v>
      </c>
      <c r="R262" s="58">
        <f>L262+N262+P262</f>
        <v>887667.6</v>
      </c>
      <c r="S262" s="58">
        <f>M262+O262+Q262</f>
        <v>5609.7</v>
      </c>
      <c r="T262" s="58">
        <v>7042.1</v>
      </c>
      <c r="U262" s="55" t="s">
        <v>442</v>
      </c>
      <c r="V262" s="43"/>
      <c r="W262" s="43"/>
      <c r="X262" s="47"/>
      <c r="Y262" s="56" t="s">
        <v>442</v>
      </c>
      <c r="Z262" s="23"/>
      <c r="AA262" s="7"/>
    </row>
    <row r="263" spans="2:27" ht="12.75">
      <c r="B263" s="6"/>
      <c r="J263" s="52"/>
      <c r="K263" s="59"/>
      <c r="L263" s="57"/>
      <c r="M263" s="57"/>
      <c r="N263" s="57"/>
      <c r="O263" s="57"/>
      <c r="P263" s="57"/>
      <c r="Q263" s="57"/>
      <c r="R263" s="57"/>
      <c r="S263" s="57"/>
      <c r="T263" s="57"/>
      <c r="U263" s="55"/>
      <c r="V263" s="43"/>
      <c r="W263" s="43"/>
      <c r="X263" s="47"/>
      <c r="Y263" s="56"/>
      <c r="Z263" s="23"/>
      <c r="AA263" s="7"/>
    </row>
    <row r="264" spans="2:27" ht="63.75">
      <c r="B264" s="6"/>
      <c r="J264" s="52" t="s">
        <v>443</v>
      </c>
      <c r="K264" s="53" t="s">
        <v>444</v>
      </c>
      <c r="L264" s="57"/>
      <c r="M264" s="57"/>
      <c r="N264" s="57"/>
      <c r="O264" s="57"/>
      <c r="P264" s="57"/>
      <c r="Q264" s="57"/>
      <c r="R264" s="57"/>
      <c r="S264" s="57"/>
      <c r="T264" s="57"/>
      <c r="U264" s="55"/>
      <c r="V264" s="43"/>
      <c r="W264" s="43"/>
      <c r="X264" s="47"/>
      <c r="Y264" s="56"/>
      <c r="Z264" s="23"/>
      <c r="AA264" s="7"/>
    </row>
    <row r="265" spans="2:27" ht="102">
      <c r="B265" s="6"/>
      <c r="J265" s="52"/>
      <c r="K265" s="53" t="s">
        <v>41</v>
      </c>
      <c r="L265" s="58">
        <v>388486.4</v>
      </c>
      <c r="M265" s="58">
        <v>12181.1</v>
      </c>
      <c r="N265" s="58">
        <v>0</v>
      </c>
      <c r="O265" s="58">
        <v>0</v>
      </c>
      <c r="P265" s="58">
        <v>0</v>
      </c>
      <c r="Q265" s="58">
        <v>0</v>
      </c>
      <c r="R265" s="58">
        <f>L265+N265+P265</f>
        <v>388486.4</v>
      </c>
      <c r="S265" s="58">
        <f>M265+O265+Q265</f>
        <v>12181.1</v>
      </c>
      <c r="T265" s="58">
        <v>12216.1</v>
      </c>
      <c r="U265" s="55" t="s">
        <v>445</v>
      </c>
      <c r="V265" s="43"/>
      <c r="W265" s="43"/>
      <c r="X265" s="47"/>
      <c r="Y265" s="56" t="s">
        <v>445</v>
      </c>
      <c r="Z265" s="23"/>
      <c r="AA265" s="7"/>
    </row>
    <row r="266" spans="2:27" ht="12.75">
      <c r="B266" s="6"/>
      <c r="J266" s="52"/>
      <c r="K266" s="59"/>
      <c r="L266" s="57"/>
      <c r="M266" s="57"/>
      <c r="N266" s="57"/>
      <c r="O266" s="57"/>
      <c r="P266" s="57"/>
      <c r="Q266" s="57"/>
      <c r="R266" s="57"/>
      <c r="S266" s="57"/>
      <c r="T266" s="57"/>
      <c r="U266" s="55"/>
      <c r="V266" s="43"/>
      <c r="W266" s="43"/>
      <c r="X266" s="47"/>
      <c r="Y266" s="56"/>
      <c r="Z266" s="23"/>
      <c r="AA266" s="7"/>
    </row>
    <row r="267" spans="2:27" ht="116.25" customHeight="1">
      <c r="B267" s="6"/>
      <c r="J267" s="52" t="s">
        <v>446</v>
      </c>
      <c r="K267" s="53" t="s">
        <v>447</v>
      </c>
      <c r="L267" s="57"/>
      <c r="M267" s="57"/>
      <c r="N267" s="57"/>
      <c r="O267" s="57"/>
      <c r="P267" s="57"/>
      <c r="Q267" s="57"/>
      <c r="R267" s="57"/>
      <c r="S267" s="57"/>
      <c r="T267" s="57"/>
      <c r="U267" s="55"/>
      <c r="V267" s="43"/>
      <c r="W267" s="43"/>
      <c r="X267" s="47"/>
      <c r="Y267" s="56"/>
      <c r="Z267" s="23"/>
      <c r="AA267" s="7"/>
    </row>
    <row r="268" spans="2:27" ht="102">
      <c r="B268" s="6"/>
      <c r="J268" s="52"/>
      <c r="K268" s="53" t="s">
        <v>41</v>
      </c>
      <c r="L268" s="58">
        <v>1000000</v>
      </c>
      <c r="M268" s="58">
        <v>56856.7</v>
      </c>
      <c r="N268" s="58">
        <v>0</v>
      </c>
      <c r="O268" s="58">
        <v>0</v>
      </c>
      <c r="P268" s="58">
        <v>0</v>
      </c>
      <c r="Q268" s="58">
        <v>0</v>
      </c>
      <c r="R268" s="58">
        <f>L268+N268+P268</f>
        <v>1000000</v>
      </c>
      <c r="S268" s="58">
        <f>M268+O268+Q268</f>
        <v>56856.7</v>
      </c>
      <c r="T268" s="58">
        <v>56856.7</v>
      </c>
      <c r="U268" s="55" t="s">
        <v>448</v>
      </c>
      <c r="V268" s="43"/>
      <c r="W268" s="43"/>
      <c r="X268" s="47"/>
      <c r="Y268" s="56" t="s">
        <v>448</v>
      </c>
      <c r="Z268" s="23"/>
      <c r="AA268" s="7"/>
    </row>
    <row r="269" spans="2:27" ht="12.75">
      <c r="B269" s="6"/>
      <c r="J269" s="52"/>
      <c r="K269" s="59"/>
      <c r="L269" s="57"/>
      <c r="M269" s="57"/>
      <c r="N269" s="57"/>
      <c r="O269" s="57"/>
      <c r="P269" s="57"/>
      <c r="Q269" s="57"/>
      <c r="R269" s="57"/>
      <c r="S269" s="57"/>
      <c r="T269" s="57"/>
      <c r="U269" s="55"/>
      <c r="V269" s="43"/>
      <c r="W269" s="43"/>
      <c r="X269" s="47"/>
      <c r="Y269" s="56"/>
      <c r="Z269" s="23"/>
      <c r="AA269" s="7"/>
    </row>
    <row r="270" spans="2:27" ht="63.75">
      <c r="B270" s="6"/>
      <c r="J270" s="52" t="s">
        <v>449</v>
      </c>
      <c r="K270" s="53" t="s">
        <v>450</v>
      </c>
      <c r="L270" s="57"/>
      <c r="M270" s="57"/>
      <c r="N270" s="57"/>
      <c r="O270" s="57"/>
      <c r="P270" s="57"/>
      <c r="Q270" s="57"/>
      <c r="R270" s="57"/>
      <c r="S270" s="57"/>
      <c r="T270" s="57"/>
      <c r="U270" s="55"/>
      <c r="V270" s="43"/>
      <c r="W270" s="43"/>
      <c r="X270" s="47"/>
      <c r="Y270" s="56"/>
      <c r="Z270" s="23"/>
      <c r="AA270" s="7"/>
    </row>
    <row r="271" spans="2:27" ht="38.25">
      <c r="B271" s="6"/>
      <c r="J271" s="52"/>
      <c r="K271" s="53" t="s">
        <v>207</v>
      </c>
      <c r="L271" s="58">
        <v>69003.9</v>
      </c>
      <c r="M271" s="58">
        <v>0</v>
      </c>
      <c r="N271" s="58">
        <v>0</v>
      </c>
      <c r="O271" s="58">
        <v>0</v>
      </c>
      <c r="P271" s="58">
        <v>0</v>
      </c>
      <c r="Q271" s="58">
        <v>0</v>
      </c>
      <c r="R271" s="58">
        <f>L271+N271+P271</f>
        <v>69003.9</v>
      </c>
      <c r="S271" s="58">
        <f>M271+O271+Q271</f>
        <v>0</v>
      </c>
      <c r="T271" s="58">
        <v>0</v>
      </c>
      <c r="U271" s="55" t="s">
        <v>308</v>
      </c>
      <c r="V271" s="43"/>
      <c r="W271" s="43"/>
      <c r="X271" s="47"/>
      <c r="Y271" s="56" t="s">
        <v>308</v>
      </c>
      <c r="Z271" s="23"/>
      <c r="AA271" s="7"/>
    </row>
    <row r="272" spans="2:27" ht="12.75">
      <c r="B272" s="6"/>
      <c r="J272" s="52"/>
      <c r="K272" s="59"/>
      <c r="L272" s="57"/>
      <c r="M272" s="57"/>
      <c r="N272" s="57"/>
      <c r="O272" s="57"/>
      <c r="P272" s="57"/>
      <c r="Q272" s="57"/>
      <c r="R272" s="57"/>
      <c r="S272" s="57"/>
      <c r="T272" s="57"/>
      <c r="U272" s="55"/>
      <c r="V272" s="43"/>
      <c r="W272" s="43"/>
      <c r="X272" s="47"/>
      <c r="Y272" s="56"/>
      <c r="Z272" s="23"/>
      <c r="AA272" s="7"/>
    </row>
    <row r="273" spans="2:27" ht="51">
      <c r="B273" s="6"/>
      <c r="J273" s="52"/>
      <c r="K273" s="53" t="s">
        <v>451</v>
      </c>
      <c r="L273" s="57"/>
      <c r="M273" s="57"/>
      <c r="N273" s="57"/>
      <c r="O273" s="57"/>
      <c r="P273" s="57"/>
      <c r="Q273" s="57"/>
      <c r="R273" s="57"/>
      <c r="S273" s="57"/>
      <c r="T273" s="57"/>
      <c r="U273" s="55"/>
      <c r="V273" s="43"/>
      <c r="W273" s="43"/>
      <c r="X273" s="47"/>
      <c r="Y273" s="56"/>
      <c r="Z273" s="23"/>
      <c r="AA273" s="7"/>
    </row>
    <row r="274" spans="2:27" ht="102">
      <c r="B274" s="6"/>
      <c r="J274" s="52" t="s">
        <v>452</v>
      </c>
      <c r="K274" s="53" t="s">
        <v>453</v>
      </c>
      <c r="L274" s="57"/>
      <c r="M274" s="57"/>
      <c r="N274" s="57"/>
      <c r="O274" s="57"/>
      <c r="P274" s="57"/>
      <c r="Q274" s="57"/>
      <c r="R274" s="57"/>
      <c r="S274" s="57"/>
      <c r="T274" s="57"/>
      <c r="U274" s="55"/>
      <c r="V274" s="43"/>
      <c r="W274" s="43"/>
      <c r="X274" s="47"/>
      <c r="Y274" s="56"/>
      <c r="Z274" s="23"/>
      <c r="AA274" s="7"/>
    </row>
    <row r="275" spans="2:27" ht="114.75">
      <c r="B275" s="6"/>
      <c r="J275" s="52"/>
      <c r="K275" s="53" t="s">
        <v>41</v>
      </c>
      <c r="L275" s="58">
        <v>662985.2</v>
      </c>
      <c r="M275" s="58">
        <v>0</v>
      </c>
      <c r="N275" s="58">
        <v>0</v>
      </c>
      <c r="O275" s="58">
        <v>0</v>
      </c>
      <c r="P275" s="58">
        <v>0</v>
      </c>
      <c r="Q275" s="58">
        <v>0</v>
      </c>
      <c r="R275" s="58">
        <f>L275+N275+P275</f>
        <v>662985.2</v>
      </c>
      <c r="S275" s="58">
        <f>M275+O275+Q275</f>
        <v>0</v>
      </c>
      <c r="T275" s="58">
        <v>0</v>
      </c>
      <c r="U275" s="55" t="s">
        <v>454</v>
      </c>
      <c r="V275" s="43"/>
      <c r="W275" s="43"/>
      <c r="X275" s="47"/>
      <c r="Y275" s="56" t="s">
        <v>454</v>
      </c>
      <c r="Z275" s="23"/>
      <c r="AA275" s="7"/>
    </row>
    <row r="276" spans="2:27" ht="12.75">
      <c r="B276" s="6"/>
      <c r="J276" s="52"/>
      <c r="K276" s="59"/>
      <c r="L276" s="57"/>
      <c r="M276" s="57"/>
      <c r="N276" s="57"/>
      <c r="O276" s="57"/>
      <c r="P276" s="57"/>
      <c r="Q276" s="57"/>
      <c r="R276" s="57"/>
      <c r="S276" s="57"/>
      <c r="T276" s="57"/>
      <c r="U276" s="55"/>
      <c r="V276" s="43"/>
      <c r="W276" s="43"/>
      <c r="X276" s="47"/>
      <c r="Y276" s="56"/>
      <c r="Z276" s="23"/>
      <c r="AA276" s="7"/>
    </row>
    <row r="277" spans="2:27" ht="102">
      <c r="B277" s="6"/>
      <c r="J277" s="52" t="s">
        <v>455</v>
      </c>
      <c r="K277" s="53" t="s">
        <v>456</v>
      </c>
      <c r="L277" s="57"/>
      <c r="M277" s="57"/>
      <c r="N277" s="57"/>
      <c r="O277" s="57"/>
      <c r="P277" s="57"/>
      <c r="Q277" s="57"/>
      <c r="R277" s="57"/>
      <c r="S277" s="57"/>
      <c r="T277" s="57"/>
      <c r="U277" s="55"/>
      <c r="V277" s="43"/>
      <c r="W277" s="43"/>
      <c r="X277" s="47"/>
      <c r="Y277" s="56"/>
      <c r="Z277" s="23"/>
      <c r="AA277" s="7"/>
    </row>
    <row r="278" spans="2:27" ht="63.75">
      <c r="B278" s="6"/>
      <c r="J278" s="52"/>
      <c r="K278" s="53" t="s">
        <v>62</v>
      </c>
      <c r="L278" s="58">
        <v>200000</v>
      </c>
      <c r="M278" s="58">
        <v>19871.7</v>
      </c>
      <c r="N278" s="58">
        <v>0</v>
      </c>
      <c r="O278" s="58">
        <v>0</v>
      </c>
      <c r="P278" s="58">
        <v>0</v>
      </c>
      <c r="Q278" s="58">
        <v>0</v>
      </c>
      <c r="R278" s="58">
        <f>L278+N278+P278</f>
        <v>200000</v>
      </c>
      <c r="S278" s="58">
        <f>M278+O278+Q278</f>
        <v>19871.7</v>
      </c>
      <c r="T278" s="58">
        <v>19871.7</v>
      </c>
      <c r="U278" s="55" t="s">
        <v>457</v>
      </c>
      <c r="V278" s="43"/>
      <c r="W278" s="43"/>
      <c r="X278" s="47"/>
      <c r="Y278" s="56" t="s">
        <v>457</v>
      </c>
      <c r="Z278" s="23"/>
      <c r="AA278" s="7"/>
    </row>
    <row r="279" spans="2:27" ht="12.75">
      <c r="B279" s="6"/>
      <c r="J279" s="52"/>
      <c r="K279" s="59"/>
      <c r="L279" s="57"/>
      <c r="M279" s="57"/>
      <c r="N279" s="57"/>
      <c r="O279" s="57"/>
      <c r="P279" s="57"/>
      <c r="Q279" s="57"/>
      <c r="R279" s="57"/>
      <c r="S279" s="57"/>
      <c r="T279" s="57"/>
      <c r="U279" s="55"/>
      <c r="V279" s="43"/>
      <c r="W279" s="43"/>
      <c r="X279" s="47"/>
      <c r="Y279" s="56"/>
      <c r="Z279" s="23"/>
      <c r="AA279" s="7"/>
    </row>
    <row r="280" spans="2:27" ht="102">
      <c r="B280" s="6"/>
      <c r="J280" s="52" t="s">
        <v>458</v>
      </c>
      <c r="K280" s="53" t="s">
        <v>459</v>
      </c>
      <c r="L280" s="57"/>
      <c r="M280" s="57"/>
      <c r="N280" s="57"/>
      <c r="O280" s="57"/>
      <c r="P280" s="57"/>
      <c r="Q280" s="57"/>
      <c r="R280" s="57"/>
      <c r="S280" s="57"/>
      <c r="T280" s="57"/>
      <c r="U280" s="55"/>
      <c r="V280" s="43"/>
      <c r="W280" s="43"/>
      <c r="X280" s="47"/>
      <c r="Y280" s="56"/>
      <c r="Z280" s="23"/>
      <c r="AA280" s="7"/>
    </row>
    <row r="281" spans="2:27" ht="102">
      <c r="B281" s="6"/>
      <c r="J281" s="52"/>
      <c r="K281" s="53" t="s">
        <v>41</v>
      </c>
      <c r="L281" s="58">
        <v>1212203.6</v>
      </c>
      <c r="M281" s="58">
        <v>19808.3</v>
      </c>
      <c r="N281" s="58">
        <v>0</v>
      </c>
      <c r="O281" s="58">
        <v>0</v>
      </c>
      <c r="P281" s="58">
        <v>0</v>
      </c>
      <c r="Q281" s="58">
        <v>0</v>
      </c>
      <c r="R281" s="58">
        <f>L281+N281+P281</f>
        <v>1212203.6</v>
      </c>
      <c r="S281" s="58">
        <f>M281+O281+Q281</f>
        <v>19808.3</v>
      </c>
      <c r="T281" s="58">
        <v>19808.3</v>
      </c>
      <c r="U281" s="55" t="s">
        <v>460</v>
      </c>
      <c r="V281" s="43"/>
      <c r="W281" s="43"/>
      <c r="X281" s="47"/>
      <c r="Y281" s="56" t="s">
        <v>460</v>
      </c>
      <c r="Z281" s="23"/>
      <c r="AA281" s="7"/>
    </row>
    <row r="282" spans="2:27" ht="12.75">
      <c r="B282" s="6"/>
      <c r="J282" s="52"/>
      <c r="K282" s="59"/>
      <c r="L282" s="57"/>
      <c r="M282" s="57"/>
      <c r="N282" s="57"/>
      <c r="O282" s="57"/>
      <c r="P282" s="57"/>
      <c r="Q282" s="57"/>
      <c r="R282" s="57"/>
      <c r="S282" s="57"/>
      <c r="T282" s="57"/>
      <c r="U282" s="55"/>
      <c r="V282" s="43"/>
      <c r="W282" s="43"/>
      <c r="X282" s="47"/>
      <c r="Y282" s="56"/>
      <c r="Z282" s="23"/>
      <c r="AA282" s="7"/>
    </row>
    <row r="283" spans="2:27" ht="102">
      <c r="B283" s="6"/>
      <c r="J283" s="52" t="s">
        <v>461</v>
      </c>
      <c r="K283" s="53" t="s">
        <v>462</v>
      </c>
      <c r="L283" s="57"/>
      <c r="M283" s="57"/>
      <c r="N283" s="57"/>
      <c r="O283" s="57"/>
      <c r="P283" s="57"/>
      <c r="Q283" s="57"/>
      <c r="R283" s="57"/>
      <c r="S283" s="57"/>
      <c r="T283" s="57"/>
      <c r="U283" s="55"/>
      <c r="V283" s="43"/>
      <c r="W283" s="43"/>
      <c r="X283" s="47"/>
      <c r="Y283" s="56"/>
      <c r="Z283" s="23"/>
      <c r="AA283" s="7"/>
    </row>
    <row r="284" spans="2:27" ht="102">
      <c r="B284" s="6"/>
      <c r="J284" s="52"/>
      <c r="K284" s="53" t="s">
        <v>41</v>
      </c>
      <c r="L284" s="58">
        <v>1353153.5</v>
      </c>
      <c r="M284" s="58">
        <v>411816.4</v>
      </c>
      <c r="N284" s="58">
        <v>0</v>
      </c>
      <c r="O284" s="58">
        <v>0</v>
      </c>
      <c r="P284" s="58">
        <v>0</v>
      </c>
      <c r="Q284" s="58">
        <v>0</v>
      </c>
      <c r="R284" s="58">
        <f>L284+N284+P284</f>
        <v>1353153.5</v>
      </c>
      <c r="S284" s="58">
        <f>M284+O284+Q284</f>
        <v>411816.4</v>
      </c>
      <c r="T284" s="58">
        <v>224304.7</v>
      </c>
      <c r="U284" s="55" t="s">
        <v>463</v>
      </c>
      <c r="V284" s="43"/>
      <c r="W284" s="43"/>
      <c r="X284" s="47"/>
      <c r="Y284" s="56" t="s">
        <v>463</v>
      </c>
      <c r="Z284" s="23"/>
      <c r="AA284" s="7"/>
    </row>
    <row r="285" spans="2:27" ht="12.75">
      <c r="B285" s="6"/>
      <c r="J285" s="52"/>
      <c r="K285" s="59"/>
      <c r="L285" s="57"/>
      <c r="M285" s="57"/>
      <c r="N285" s="57"/>
      <c r="O285" s="57"/>
      <c r="P285" s="57"/>
      <c r="Q285" s="57"/>
      <c r="R285" s="57"/>
      <c r="S285" s="57"/>
      <c r="T285" s="57"/>
      <c r="U285" s="55"/>
      <c r="V285" s="43"/>
      <c r="W285" s="43"/>
      <c r="X285" s="47"/>
      <c r="Y285" s="56"/>
      <c r="Z285" s="23"/>
      <c r="AA285" s="7"/>
    </row>
    <row r="286" spans="2:27" ht="51">
      <c r="B286" s="6"/>
      <c r="J286" s="52"/>
      <c r="K286" s="53" t="s">
        <v>464</v>
      </c>
      <c r="L286" s="57"/>
      <c r="M286" s="57"/>
      <c r="N286" s="57"/>
      <c r="O286" s="57"/>
      <c r="P286" s="57"/>
      <c r="Q286" s="57"/>
      <c r="R286" s="57"/>
      <c r="S286" s="57"/>
      <c r="T286" s="57"/>
      <c r="U286" s="55"/>
      <c r="V286" s="43"/>
      <c r="W286" s="43"/>
      <c r="X286" s="47"/>
      <c r="Y286" s="56"/>
      <c r="Z286" s="23"/>
      <c r="AA286" s="7"/>
    </row>
    <row r="287" spans="2:27" ht="63.75">
      <c r="B287" s="6"/>
      <c r="J287" s="52" t="s">
        <v>465</v>
      </c>
      <c r="K287" s="53" t="s">
        <v>466</v>
      </c>
      <c r="L287" s="57"/>
      <c r="M287" s="57"/>
      <c r="N287" s="57"/>
      <c r="O287" s="57"/>
      <c r="P287" s="57"/>
      <c r="Q287" s="57"/>
      <c r="R287" s="57"/>
      <c r="S287" s="57"/>
      <c r="T287" s="57"/>
      <c r="U287" s="55"/>
      <c r="V287" s="43"/>
      <c r="W287" s="43"/>
      <c r="X287" s="47"/>
      <c r="Y287" s="56"/>
      <c r="Z287" s="23"/>
      <c r="AA287" s="7"/>
    </row>
    <row r="288" spans="2:27" ht="140.25">
      <c r="B288" s="6"/>
      <c r="J288" s="52"/>
      <c r="K288" s="53" t="s">
        <v>265</v>
      </c>
      <c r="L288" s="58">
        <v>13377.8</v>
      </c>
      <c r="M288" s="58">
        <v>0</v>
      </c>
      <c r="N288" s="58">
        <v>0</v>
      </c>
      <c r="O288" s="58">
        <v>0</v>
      </c>
      <c r="P288" s="58">
        <v>0</v>
      </c>
      <c r="Q288" s="58">
        <v>0</v>
      </c>
      <c r="R288" s="58">
        <f>L288+N288+P288</f>
        <v>13377.8</v>
      </c>
      <c r="S288" s="58">
        <f>M288+O288+Q288</f>
        <v>0</v>
      </c>
      <c r="T288" s="58">
        <v>0</v>
      </c>
      <c r="U288" s="55" t="s">
        <v>467</v>
      </c>
      <c r="V288" s="43"/>
      <c r="W288" s="43"/>
      <c r="X288" s="47"/>
      <c r="Y288" s="56" t="s">
        <v>467</v>
      </c>
      <c r="Z288" s="23"/>
      <c r="AA288" s="7"/>
    </row>
    <row r="289" spans="2:27" ht="12.75">
      <c r="B289" s="6"/>
      <c r="J289" s="52"/>
      <c r="K289" s="59"/>
      <c r="L289" s="57"/>
      <c r="M289" s="57"/>
      <c r="N289" s="57"/>
      <c r="O289" s="57"/>
      <c r="P289" s="57"/>
      <c r="Q289" s="57"/>
      <c r="R289" s="57"/>
      <c r="S289" s="57"/>
      <c r="T289" s="57"/>
      <c r="U289" s="55"/>
      <c r="V289" s="43"/>
      <c r="W289" s="43"/>
      <c r="X289" s="47"/>
      <c r="Y289" s="56"/>
      <c r="Z289" s="23"/>
      <c r="AA289" s="7"/>
    </row>
    <row r="290" spans="2:27" ht="102">
      <c r="B290" s="6"/>
      <c r="J290" s="52" t="s">
        <v>468</v>
      </c>
      <c r="K290" s="53" t="s">
        <v>469</v>
      </c>
      <c r="L290" s="57"/>
      <c r="M290" s="57"/>
      <c r="N290" s="57"/>
      <c r="O290" s="57"/>
      <c r="P290" s="57"/>
      <c r="Q290" s="57"/>
      <c r="R290" s="57"/>
      <c r="S290" s="57"/>
      <c r="T290" s="57"/>
      <c r="U290" s="55"/>
      <c r="V290" s="43"/>
      <c r="W290" s="43"/>
      <c r="X290" s="47"/>
      <c r="Y290" s="56"/>
      <c r="Z290" s="23"/>
      <c r="AA290" s="7"/>
    </row>
    <row r="291" spans="2:27" ht="102">
      <c r="B291" s="6"/>
      <c r="J291" s="52"/>
      <c r="K291" s="53" t="s">
        <v>265</v>
      </c>
      <c r="L291" s="58">
        <v>500000</v>
      </c>
      <c r="M291" s="58">
        <v>136354.8</v>
      </c>
      <c r="N291" s="58">
        <v>0</v>
      </c>
      <c r="O291" s="58">
        <v>0</v>
      </c>
      <c r="P291" s="58">
        <v>0</v>
      </c>
      <c r="Q291" s="58">
        <v>0</v>
      </c>
      <c r="R291" s="58">
        <f>L291+N291+P291</f>
        <v>500000</v>
      </c>
      <c r="S291" s="58">
        <f>M291+O291+Q291</f>
        <v>136354.8</v>
      </c>
      <c r="T291" s="58">
        <v>136354.8</v>
      </c>
      <c r="U291" s="55" t="s">
        <v>470</v>
      </c>
      <c r="V291" s="43"/>
      <c r="W291" s="43"/>
      <c r="X291" s="47"/>
      <c r="Y291" s="56" t="s">
        <v>470</v>
      </c>
      <c r="Z291" s="23"/>
      <c r="AA291" s="7"/>
    </row>
    <row r="292" spans="2:27" ht="12.75">
      <c r="B292" s="6"/>
      <c r="J292" s="52"/>
      <c r="K292" s="59"/>
      <c r="L292" s="57"/>
      <c r="M292" s="57"/>
      <c r="N292" s="57"/>
      <c r="O292" s="57"/>
      <c r="P292" s="57"/>
      <c r="Q292" s="57"/>
      <c r="R292" s="57"/>
      <c r="S292" s="57"/>
      <c r="T292" s="57"/>
      <c r="U292" s="55"/>
      <c r="V292" s="43"/>
      <c r="W292" s="43"/>
      <c r="X292" s="47"/>
      <c r="Y292" s="56"/>
      <c r="Z292" s="23"/>
      <c r="AA292" s="7"/>
    </row>
    <row r="293" spans="2:27" ht="51">
      <c r="B293" s="6"/>
      <c r="J293" s="52"/>
      <c r="K293" s="53" t="s">
        <v>471</v>
      </c>
      <c r="L293" s="57"/>
      <c r="M293" s="57"/>
      <c r="N293" s="57"/>
      <c r="O293" s="57"/>
      <c r="P293" s="57"/>
      <c r="Q293" s="57"/>
      <c r="R293" s="57"/>
      <c r="S293" s="57"/>
      <c r="T293" s="57"/>
      <c r="U293" s="55"/>
      <c r="V293" s="43"/>
      <c r="W293" s="43"/>
      <c r="X293" s="47"/>
      <c r="Y293" s="56"/>
      <c r="Z293" s="23"/>
      <c r="AA293" s="7"/>
    </row>
    <row r="294" spans="2:27" ht="51">
      <c r="B294" s="6"/>
      <c r="J294" s="52" t="s">
        <v>472</v>
      </c>
      <c r="K294" s="53" t="s">
        <v>473</v>
      </c>
      <c r="L294" s="57"/>
      <c r="M294" s="57"/>
      <c r="N294" s="57"/>
      <c r="O294" s="57"/>
      <c r="P294" s="57"/>
      <c r="Q294" s="57"/>
      <c r="R294" s="57"/>
      <c r="S294" s="57"/>
      <c r="T294" s="57"/>
      <c r="U294" s="55"/>
      <c r="V294" s="43"/>
      <c r="W294" s="43"/>
      <c r="X294" s="47"/>
      <c r="Y294" s="56"/>
      <c r="Z294" s="23"/>
      <c r="AA294" s="7"/>
    </row>
    <row r="295" spans="2:27" ht="76.5">
      <c r="B295" s="6"/>
      <c r="J295" s="52"/>
      <c r="K295" s="60" t="s">
        <v>207</v>
      </c>
      <c r="L295" s="58">
        <v>121.3</v>
      </c>
      <c r="M295" s="58">
        <v>0</v>
      </c>
      <c r="N295" s="58">
        <v>0</v>
      </c>
      <c r="O295" s="58">
        <v>0</v>
      </c>
      <c r="P295" s="58">
        <v>0</v>
      </c>
      <c r="Q295" s="58">
        <v>0</v>
      </c>
      <c r="R295" s="58">
        <f>L295+N295+P295</f>
        <v>121.3</v>
      </c>
      <c r="S295" s="58">
        <f>M295+O295+Q295</f>
        <v>0</v>
      </c>
      <c r="T295" s="58">
        <v>0</v>
      </c>
      <c r="U295" s="55" t="s">
        <v>366</v>
      </c>
      <c r="V295" s="43"/>
      <c r="W295" s="43"/>
      <c r="X295" s="47"/>
      <c r="Y295" s="56" t="s">
        <v>366</v>
      </c>
      <c r="Z295" s="23"/>
      <c r="AA295" s="7"/>
    </row>
    <row r="296" spans="2:27" ht="12.75">
      <c r="B296" s="6"/>
      <c r="J296" s="52"/>
      <c r="K296" s="59"/>
      <c r="L296" s="57"/>
      <c r="M296" s="57"/>
      <c r="N296" s="57"/>
      <c r="O296" s="57"/>
      <c r="P296" s="57"/>
      <c r="Q296" s="57"/>
      <c r="R296" s="57"/>
      <c r="S296" s="57"/>
      <c r="T296" s="57"/>
      <c r="U296" s="55"/>
      <c r="V296" s="43"/>
      <c r="W296" s="43"/>
      <c r="X296" s="47"/>
      <c r="Y296" s="56"/>
      <c r="Z296" s="23"/>
      <c r="AA296" s="7"/>
    </row>
    <row r="297" spans="2:27" ht="63.75">
      <c r="B297" s="6"/>
      <c r="J297" s="52" t="s">
        <v>474</v>
      </c>
      <c r="K297" s="53" t="s">
        <v>475</v>
      </c>
      <c r="L297" s="57"/>
      <c r="M297" s="57"/>
      <c r="N297" s="57"/>
      <c r="O297" s="57"/>
      <c r="P297" s="57"/>
      <c r="Q297" s="57"/>
      <c r="R297" s="57"/>
      <c r="S297" s="57"/>
      <c r="T297" s="57"/>
      <c r="U297" s="55"/>
      <c r="V297" s="43"/>
      <c r="W297" s="43"/>
      <c r="X297" s="47"/>
      <c r="Y297" s="56"/>
      <c r="Z297" s="23"/>
      <c r="AA297" s="7"/>
    </row>
    <row r="298" spans="2:27" ht="76.5">
      <c r="B298" s="6"/>
      <c r="J298" s="52"/>
      <c r="K298" s="53" t="s">
        <v>207</v>
      </c>
      <c r="L298" s="58">
        <v>1044.2</v>
      </c>
      <c r="M298" s="58">
        <v>0</v>
      </c>
      <c r="N298" s="58">
        <v>0</v>
      </c>
      <c r="O298" s="58">
        <v>0</v>
      </c>
      <c r="P298" s="58">
        <v>0</v>
      </c>
      <c r="Q298" s="58">
        <v>0</v>
      </c>
      <c r="R298" s="58">
        <f>L298+N298+P298</f>
        <v>1044.2</v>
      </c>
      <c r="S298" s="58">
        <f>M298+O298+Q298</f>
        <v>0</v>
      </c>
      <c r="T298" s="58">
        <v>0</v>
      </c>
      <c r="U298" s="55" t="s">
        <v>342</v>
      </c>
      <c r="V298" s="43"/>
      <c r="W298" s="43"/>
      <c r="X298" s="47"/>
      <c r="Y298" s="56" t="s">
        <v>342</v>
      </c>
      <c r="Z298" s="23"/>
      <c r="AA298" s="7"/>
    </row>
    <row r="299" spans="2:27" ht="12.75">
      <c r="B299" s="6"/>
      <c r="J299" s="52"/>
      <c r="K299" s="59"/>
      <c r="L299" s="57"/>
      <c r="M299" s="57"/>
      <c r="N299" s="57"/>
      <c r="O299" s="57"/>
      <c r="P299" s="57"/>
      <c r="Q299" s="57"/>
      <c r="R299" s="57"/>
      <c r="S299" s="57"/>
      <c r="T299" s="57"/>
      <c r="U299" s="55"/>
      <c r="V299" s="43"/>
      <c r="W299" s="43"/>
      <c r="X299" s="47"/>
      <c r="Y299" s="56"/>
      <c r="Z299" s="23"/>
      <c r="AA299" s="7"/>
    </row>
    <row r="300" spans="2:27" ht="63.75">
      <c r="B300" s="6"/>
      <c r="J300" s="52"/>
      <c r="K300" s="53" t="s">
        <v>476</v>
      </c>
      <c r="L300" s="57"/>
      <c r="M300" s="57"/>
      <c r="N300" s="57"/>
      <c r="O300" s="57"/>
      <c r="P300" s="57"/>
      <c r="Q300" s="57"/>
      <c r="R300" s="57"/>
      <c r="S300" s="57"/>
      <c r="T300" s="57"/>
      <c r="U300" s="55"/>
      <c r="V300" s="43"/>
      <c r="W300" s="43"/>
      <c r="X300" s="47"/>
      <c r="Y300" s="56"/>
      <c r="Z300" s="23"/>
      <c r="AA300" s="7"/>
    </row>
    <row r="301" spans="2:27" ht="51">
      <c r="B301" s="6"/>
      <c r="J301" s="52" t="s">
        <v>477</v>
      </c>
      <c r="K301" s="53" t="s">
        <v>478</v>
      </c>
      <c r="L301" s="57"/>
      <c r="M301" s="57"/>
      <c r="N301" s="57"/>
      <c r="O301" s="57"/>
      <c r="P301" s="57"/>
      <c r="Q301" s="57"/>
      <c r="R301" s="57"/>
      <c r="S301" s="57"/>
      <c r="T301" s="57"/>
      <c r="U301" s="55"/>
      <c r="V301" s="43"/>
      <c r="W301" s="43"/>
      <c r="X301" s="47"/>
      <c r="Y301" s="56"/>
      <c r="Z301" s="23"/>
      <c r="AA301" s="7"/>
    </row>
    <row r="302" spans="2:27" ht="76.5">
      <c r="B302" s="6"/>
      <c r="J302" s="52"/>
      <c r="K302" s="53" t="s">
        <v>207</v>
      </c>
      <c r="L302" s="58">
        <v>15070</v>
      </c>
      <c r="M302" s="58">
        <v>0</v>
      </c>
      <c r="N302" s="58">
        <v>0</v>
      </c>
      <c r="O302" s="58">
        <v>0</v>
      </c>
      <c r="P302" s="58">
        <v>0</v>
      </c>
      <c r="Q302" s="58">
        <v>0</v>
      </c>
      <c r="R302" s="58">
        <f>L302+N302+P302</f>
        <v>15070</v>
      </c>
      <c r="S302" s="58">
        <f>M302+O302+Q302</f>
        <v>0</v>
      </c>
      <c r="T302" s="58">
        <v>0</v>
      </c>
      <c r="U302" s="55" t="s">
        <v>342</v>
      </c>
      <c r="V302" s="43"/>
      <c r="W302" s="43"/>
      <c r="X302" s="47"/>
      <c r="Y302" s="56" t="s">
        <v>342</v>
      </c>
      <c r="Z302" s="23"/>
      <c r="AA302" s="7"/>
    </row>
    <row r="303" spans="2:27" ht="12.75">
      <c r="B303" s="6"/>
      <c r="J303" s="52"/>
      <c r="K303" s="59"/>
      <c r="L303" s="57"/>
      <c r="M303" s="57"/>
      <c r="N303" s="57"/>
      <c r="O303" s="57"/>
      <c r="P303" s="57"/>
      <c r="Q303" s="57"/>
      <c r="R303" s="57"/>
      <c r="S303" s="57"/>
      <c r="T303" s="57"/>
      <c r="U303" s="55"/>
      <c r="V303" s="43"/>
      <c r="W303" s="43"/>
      <c r="X303" s="47"/>
      <c r="Y303" s="56"/>
      <c r="Z303" s="23"/>
      <c r="AA303" s="7"/>
    </row>
    <row r="304" spans="2:27" ht="51">
      <c r="B304" s="6"/>
      <c r="J304" s="52" t="s">
        <v>479</v>
      </c>
      <c r="K304" s="53" t="s">
        <v>480</v>
      </c>
      <c r="L304" s="57"/>
      <c r="M304" s="57"/>
      <c r="N304" s="57"/>
      <c r="O304" s="57"/>
      <c r="P304" s="57"/>
      <c r="Q304" s="57"/>
      <c r="R304" s="57"/>
      <c r="S304" s="57"/>
      <c r="T304" s="57"/>
      <c r="U304" s="55"/>
      <c r="V304" s="43"/>
      <c r="W304" s="43"/>
      <c r="X304" s="47"/>
      <c r="Y304" s="56"/>
      <c r="Z304" s="23"/>
      <c r="AA304" s="7"/>
    </row>
    <row r="305" spans="2:27" ht="76.5">
      <c r="B305" s="6"/>
      <c r="J305" s="52"/>
      <c r="K305" s="53" t="s">
        <v>207</v>
      </c>
      <c r="L305" s="58">
        <v>3016.4</v>
      </c>
      <c r="M305" s="58">
        <v>0</v>
      </c>
      <c r="N305" s="58">
        <v>0</v>
      </c>
      <c r="O305" s="58">
        <v>0</v>
      </c>
      <c r="P305" s="58">
        <v>0</v>
      </c>
      <c r="Q305" s="58">
        <v>0</v>
      </c>
      <c r="R305" s="58">
        <f>L305+N305+P305</f>
        <v>3016.4</v>
      </c>
      <c r="S305" s="58">
        <f>M305+O305+Q305</f>
        <v>0</v>
      </c>
      <c r="T305" s="58">
        <v>0</v>
      </c>
      <c r="U305" s="55" t="s">
        <v>342</v>
      </c>
      <c r="V305" s="43"/>
      <c r="W305" s="43"/>
      <c r="X305" s="47"/>
      <c r="Y305" s="56" t="s">
        <v>342</v>
      </c>
      <c r="Z305" s="23"/>
      <c r="AA305" s="7"/>
    </row>
    <row r="306" spans="2:27" ht="12.75">
      <c r="B306" s="6"/>
      <c r="J306" s="52"/>
      <c r="K306" s="59"/>
      <c r="L306" s="57"/>
      <c r="M306" s="57"/>
      <c r="N306" s="57"/>
      <c r="O306" s="57"/>
      <c r="P306" s="57"/>
      <c r="Q306" s="57"/>
      <c r="R306" s="57"/>
      <c r="S306" s="57"/>
      <c r="T306" s="57"/>
      <c r="U306" s="55"/>
      <c r="V306" s="43"/>
      <c r="W306" s="43"/>
      <c r="X306" s="47"/>
      <c r="Y306" s="56"/>
      <c r="Z306" s="23"/>
      <c r="AA306" s="7"/>
    </row>
    <row r="307" spans="2:27" ht="51">
      <c r="B307" s="6"/>
      <c r="J307" s="52" t="s">
        <v>481</v>
      </c>
      <c r="K307" s="53" t="s">
        <v>482</v>
      </c>
      <c r="L307" s="57"/>
      <c r="M307" s="57"/>
      <c r="N307" s="57"/>
      <c r="O307" s="57"/>
      <c r="P307" s="57"/>
      <c r="Q307" s="57"/>
      <c r="R307" s="57"/>
      <c r="S307" s="57"/>
      <c r="T307" s="57"/>
      <c r="U307" s="55"/>
      <c r="V307" s="43"/>
      <c r="W307" s="43"/>
      <c r="X307" s="47"/>
      <c r="Y307" s="56"/>
      <c r="Z307" s="23"/>
      <c r="AA307" s="7"/>
    </row>
    <row r="308" spans="2:27" ht="76.5">
      <c r="B308" s="6"/>
      <c r="J308" s="52"/>
      <c r="K308" s="53" t="s">
        <v>207</v>
      </c>
      <c r="L308" s="58">
        <v>2157</v>
      </c>
      <c r="M308" s="58">
        <v>0</v>
      </c>
      <c r="N308" s="58">
        <v>0</v>
      </c>
      <c r="O308" s="58">
        <v>0</v>
      </c>
      <c r="P308" s="58">
        <v>0</v>
      </c>
      <c r="Q308" s="58">
        <v>0</v>
      </c>
      <c r="R308" s="58">
        <f>L308+N308+P308</f>
        <v>2157</v>
      </c>
      <c r="S308" s="58">
        <f>M308+O308+Q308</f>
        <v>0</v>
      </c>
      <c r="T308" s="58">
        <v>0</v>
      </c>
      <c r="U308" s="55" t="s">
        <v>342</v>
      </c>
      <c r="V308" s="43"/>
      <c r="W308" s="43"/>
      <c r="X308" s="47"/>
      <c r="Y308" s="56" t="s">
        <v>342</v>
      </c>
      <c r="Z308" s="23"/>
      <c r="AA308" s="7"/>
    </row>
    <row r="309" spans="2:27" ht="12.75">
      <c r="B309" s="6"/>
      <c r="J309" s="52"/>
      <c r="K309" s="59"/>
      <c r="L309" s="57"/>
      <c r="M309" s="57"/>
      <c r="N309" s="57"/>
      <c r="O309" s="57"/>
      <c r="P309" s="57"/>
      <c r="Q309" s="57"/>
      <c r="R309" s="57"/>
      <c r="S309" s="57"/>
      <c r="T309" s="57"/>
      <c r="U309" s="55"/>
      <c r="V309" s="43"/>
      <c r="W309" s="43"/>
      <c r="X309" s="47"/>
      <c r="Y309" s="56"/>
      <c r="Z309" s="23"/>
      <c r="AA309" s="7"/>
    </row>
    <row r="310" spans="2:27" ht="51">
      <c r="B310" s="6"/>
      <c r="J310" s="52" t="s">
        <v>483</v>
      </c>
      <c r="K310" s="53" t="s">
        <v>484</v>
      </c>
      <c r="L310" s="57"/>
      <c r="M310" s="57"/>
      <c r="N310" s="57"/>
      <c r="O310" s="57"/>
      <c r="P310" s="57"/>
      <c r="Q310" s="57"/>
      <c r="R310" s="57"/>
      <c r="S310" s="57"/>
      <c r="T310" s="57"/>
      <c r="U310" s="55"/>
      <c r="V310" s="43"/>
      <c r="W310" s="43"/>
      <c r="X310" s="47"/>
      <c r="Y310" s="56"/>
      <c r="Z310" s="23"/>
      <c r="AA310" s="7"/>
    </row>
    <row r="311" spans="2:27" ht="76.5">
      <c r="B311" s="6"/>
      <c r="J311" s="52"/>
      <c r="K311" s="53" t="s">
        <v>207</v>
      </c>
      <c r="L311" s="58">
        <v>2240.4</v>
      </c>
      <c r="M311" s="58">
        <v>0</v>
      </c>
      <c r="N311" s="58">
        <v>0</v>
      </c>
      <c r="O311" s="58">
        <v>0</v>
      </c>
      <c r="P311" s="58">
        <v>0</v>
      </c>
      <c r="Q311" s="58">
        <v>0</v>
      </c>
      <c r="R311" s="58">
        <f>L311+N311+P311</f>
        <v>2240.4</v>
      </c>
      <c r="S311" s="58">
        <f>M311+O311+Q311</f>
        <v>0</v>
      </c>
      <c r="T311" s="58">
        <v>0</v>
      </c>
      <c r="U311" s="55" t="s">
        <v>342</v>
      </c>
      <c r="V311" s="43"/>
      <c r="W311" s="43"/>
      <c r="X311" s="47"/>
      <c r="Y311" s="56" t="s">
        <v>342</v>
      </c>
      <c r="Z311" s="23"/>
      <c r="AA311" s="7"/>
    </row>
    <row r="312" spans="2:27" ht="12.75">
      <c r="B312" s="6"/>
      <c r="J312" s="52"/>
      <c r="K312" s="59"/>
      <c r="L312" s="57"/>
      <c r="M312" s="57"/>
      <c r="N312" s="57"/>
      <c r="O312" s="57"/>
      <c r="P312" s="57"/>
      <c r="Q312" s="57"/>
      <c r="R312" s="57"/>
      <c r="S312" s="57"/>
      <c r="T312" s="57"/>
      <c r="U312" s="55"/>
      <c r="V312" s="43"/>
      <c r="W312" s="43"/>
      <c r="X312" s="47"/>
      <c r="Y312" s="56"/>
      <c r="Z312" s="23"/>
      <c r="AA312" s="7"/>
    </row>
    <row r="313" spans="2:27" ht="51">
      <c r="B313" s="6"/>
      <c r="J313" s="52" t="s">
        <v>485</v>
      </c>
      <c r="K313" s="53" t="s">
        <v>486</v>
      </c>
      <c r="L313" s="57"/>
      <c r="M313" s="57"/>
      <c r="N313" s="57"/>
      <c r="O313" s="57"/>
      <c r="P313" s="57"/>
      <c r="Q313" s="57"/>
      <c r="R313" s="57"/>
      <c r="S313" s="57"/>
      <c r="T313" s="57"/>
      <c r="U313" s="55"/>
      <c r="V313" s="43"/>
      <c r="W313" s="43"/>
      <c r="X313" s="47"/>
      <c r="Y313" s="56"/>
      <c r="Z313" s="23"/>
      <c r="AA313" s="7"/>
    </row>
    <row r="314" spans="2:27" ht="76.5">
      <c r="B314" s="6"/>
      <c r="J314" s="52"/>
      <c r="K314" s="53" t="s">
        <v>207</v>
      </c>
      <c r="L314" s="58">
        <v>1901.6</v>
      </c>
      <c r="M314" s="58">
        <v>0</v>
      </c>
      <c r="N314" s="58">
        <v>0</v>
      </c>
      <c r="O314" s="58">
        <v>0</v>
      </c>
      <c r="P314" s="58">
        <v>0</v>
      </c>
      <c r="Q314" s="58">
        <v>0</v>
      </c>
      <c r="R314" s="58">
        <f>L314+N314+P314</f>
        <v>1901.6</v>
      </c>
      <c r="S314" s="58">
        <f>M314+O314+Q314</f>
        <v>0</v>
      </c>
      <c r="T314" s="58">
        <v>0</v>
      </c>
      <c r="U314" s="55" t="s">
        <v>342</v>
      </c>
      <c r="V314" s="43"/>
      <c r="W314" s="43"/>
      <c r="X314" s="47"/>
      <c r="Y314" s="56" t="s">
        <v>342</v>
      </c>
      <c r="Z314" s="23"/>
      <c r="AA314" s="7"/>
    </row>
    <row r="315" spans="2:27" ht="12.75">
      <c r="B315" s="6"/>
      <c r="J315" s="52"/>
      <c r="K315" s="59"/>
      <c r="L315" s="57"/>
      <c r="M315" s="57"/>
      <c r="N315" s="57"/>
      <c r="O315" s="57"/>
      <c r="P315" s="57"/>
      <c r="Q315" s="57"/>
      <c r="R315" s="57"/>
      <c r="S315" s="57"/>
      <c r="T315" s="57"/>
      <c r="U315" s="55"/>
      <c r="V315" s="43"/>
      <c r="W315" s="43"/>
      <c r="X315" s="47"/>
      <c r="Y315" s="56"/>
      <c r="Z315" s="23"/>
      <c r="AA315" s="7"/>
    </row>
    <row r="316" spans="2:27" ht="51">
      <c r="B316" s="6"/>
      <c r="J316" s="52" t="s">
        <v>487</v>
      </c>
      <c r="K316" s="53" t="s">
        <v>488</v>
      </c>
      <c r="L316" s="57"/>
      <c r="M316" s="57"/>
      <c r="N316" s="57"/>
      <c r="O316" s="57"/>
      <c r="P316" s="57"/>
      <c r="Q316" s="57"/>
      <c r="R316" s="57"/>
      <c r="S316" s="57"/>
      <c r="T316" s="57"/>
      <c r="U316" s="55"/>
      <c r="V316" s="43"/>
      <c r="W316" s="43"/>
      <c r="X316" s="47"/>
      <c r="Y316" s="56"/>
      <c r="Z316" s="23"/>
      <c r="AA316" s="7"/>
    </row>
    <row r="317" spans="2:27" ht="76.5">
      <c r="B317" s="6"/>
      <c r="J317" s="52"/>
      <c r="K317" s="53" t="s">
        <v>207</v>
      </c>
      <c r="L317" s="58">
        <v>1901.6</v>
      </c>
      <c r="M317" s="58">
        <v>0</v>
      </c>
      <c r="N317" s="58">
        <v>0</v>
      </c>
      <c r="O317" s="58">
        <v>0</v>
      </c>
      <c r="P317" s="58">
        <v>0</v>
      </c>
      <c r="Q317" s="58">
        <v>0</v>
      </c>
      <c r="R317" s="58">
        <f>L317+N317+P317</f>
        <v>1901.6</v>
      </c>
      <c r="S317" s="58">
        <f>M317+O317+Q317</f>
        <v>0</v>
      </c>
      <c r="T317" s="58">
        <v>0</v>
      </c>
      <c r="U317" s="55" t="s">
        <v>342</v>
      </c>
      <c r="V317" s="43"/>
      <c r="W317" s="43"/>
      <c r="X317" s="47"/>
      <c r="Y317" s="56" t="s">
        <v>342</v>
      </c>
      <c r="Z317" s="23"/>
      <c r="AA317" s="7"/>
    </row>
    <row r="318" spans="2:27" ht="12.75">
      <c r="B318" s="6"/>
      <c r="J318" s="52"/>
      <c r="K318" s="59"/>
      <c r="L318" s="57"/>
      <c r="M318" s="57"/>
      <c r="N318" s="57"/>
      <c r="O318" s="57"/>
      <c r="P318" s="57"/>
      <c r="Q318" s="57"/>
      <c r="R318" s="57"/>
      <c r="S318" s="57"/>
      <c r="T318" s="57"/>
      <c r="U318" s="55"/>
      <c r="V318" s="43"/>
      <c r="W318" s="43"/>
      <c r="X318" s="47"/>
      <c r="Y318" s="56"/>
      <c r="Z318" s="23"/>
      <c r="AA318" s="7"/>
    </row>
    <row r="319" spans="2:27" ht="51">
      <c r="B319" s="6"/>
      <c r="J319" s="52" t="s">
        <v>489</v>
      </c>
      <c r="K319" s="53" t="s">
        <v>490</v>
      </c>
      <c r="L319" s="57"/>
      <c r="M319" s="57"/>
      <c r="N319" s="57"/>
      <c r="O319" s="57"/>
      <c r="P319" s="57"/>
      <c r="Q319" s="57"/>
      <c r="R319" s="57"/>
      <c r="S319" s="57"/>
      <c r="T319" s="57"/>
      <c r="U319" s="55"/>
      <c r="V319" s="43"/>
      <c r="W319" s="43"/>
      <c r="X319" s="47"/>
      <c r="Y319" s="56"/>
      <c r="Z319" s="23"/>
      <c r="AA319" s="7"/>
    </row>
    <row r="320" spans="2:27" ht="76.5">
      <c r="B320" s="6"/>
      <c r="J320" s="52"/>
      <c r="K320" s="53" t="s">
        <v>207</v>
      </c>
      <c r="L320" s="58">
        <v>2067.6</v>
      </c>
      <c r="M320" s="58">
        <v>0</v>
      </c>
      <c r="N320" s="58">
        <v>0</v>
      </c>
      <c r="O320" s="58">
        <v>0</v>
      </c>
      <c r="P320" s="58">
        <v>0</v>
      </c>
      <c r="Q320" s="58">
        <v>0</v>
      </c>
      <c r="R320" s="58">
        <f>L320+N320+P320</f>
        <v>2067.6</v>
      </c>
      <c r="S320" s="58">
        <f>M320+O320+Q320</f>
        <v>0</v>
      </c>
      <c r="T320" s="58">
        <v>0</v>
      </c>
      <c r="U320" s="55" t="s">
        <v>342</v>
      </c>
      <c r="V320" s="43"/>
      <c r="W320" s="43"/>
      <c r="X320" s="47"/>
      <c r="Y320" s="56" t="s">
        <v>342</v>
      </c>
      <c r="Z320" s="23"/>
      <c r="AA320" s="7"/>
    </row>
    <row r="321" spans="2:27" ht="12.75">
      <c r="B321" s="6"/>
      <c r="J321" s="52"/>
      <c r="K321" s="59"/>
      <c r="L321" s="57"/>
      <c r="M321" s="57"/>
      <c r="N321" s="57"/>
      <c r="O321" s="57"/>
      <c r="P321" s="57"/>
      <c r="Q321" s="57"/>
      <c r="R321" s="57"/>
      <c r="S321" s="57"/>
      <c r="T321" s="57"/>
      <c r="U321" s="55"/>
      <c r="V321" s="43"/>
      <c r="W321" s="43"/>
      <c r="X321" s="47"/>
      <c r="Y321" s="56"/>
      <c r="Z321" s="23"/>
      <c r="AA321" s="7"/>
    </row>
    <row r="322" spans="2:27" ht="51">
      <c r="B322" s="6"/>
      <c r="J322" s="52" t="s">
        <v>491</v>
      </c>
      <c r="K322" s="53" t="s">
        <v>492</v>
      </c>
      <c r="L322" s="57"/>
      <c r="M322" s="57"/>
      <c r="N322" s="57"/>
      <c r="O322" s="57"/>
      <c r="P322" s="57"/>
      <c r="Q322" s="57"/>
      <c r="R322" s="57"/>
      <c r="S322" s="57"/>
      <c r="T322" s="57"/>
      <c r="U322" s="55"/>
      <c r="V322" s="43"/>
      <c r="W322" s="43"/>
      <c r="X322" s="47"/>
      <c r="Y322" s="56"/>
      <c r="Z322" s="23"/>
      <c r="AA322" s="7"/>
    </row>
    <row r="323" spans="2:27" ht="76.5">
      <c r="B323" s="6"/>
      <c r="J323" s="52"/>
      <c r="K323" s="53" t="s">
        <v>207</v>
      </c>
      <c r="L323" s="58">
        <v>2301.5</v>
      </c>
      <c r="M323" s="58">
        <v>0</v>
      </c>
      <c r="N323" s="58">
        <v>0</v>
      </c>
      <c r="O323" s="58">
        <v>0</v>
      </c>
      <c r="P323" s="58">
        <v>0</v>
      </c>
      <c r="Q323" s="58">
        <v>0</v>
      </c>
      <c r="R323" s="58">
        <f>L323+N323+P323</f>
        <v>2301.5</v>
      </c>
      <c r="S323" s="58">
        <f>M323+O323+Q323</f>
        <v>0</v>
      </c>
      <c r="T323" s="58">
        <v>0</v>
      </c>
      <c r="U323" s="55" t="s">
        <v>342</v>
      </c>
      <c r="V323" s="43"/>
      <c r="W323" s="43"/>
      <c r="X323" s="47"/>
      <c r="Y323" s="56" t="s">
        <v>342</v>
      </c>
      <c r="Z323" s="23"/>
      <c r="AA323" s="7"/>
    </row>
    <row r="324" spans="2:27" ht="12.75">
      <c r="B324" s="6"/>
      <c r="J324" s="52"/>
      <c r="K324" s="59"/>
      <c r="L324" s="57"/>
      <c r="M324" s="57"/>
      <c r="N324" s="57"/>
      <c r="O324" s="57"/>
      <c r="P324" s="57"/>
      <c r="Q324" s="57"/>
      <c r="R324" s="57"/>
      <c r="S324" s="57"/>
      <c r="T324" s="57"/>
      <c r="U324" s="55"/>
      <c r="V324" s="43"/>
      <c r="W324" s="43"/>
      <c r="X324" s="47"/>
      <c r="Y324" s="56"/>
      <c r="Z324" s="23"/>
      <c r="AA324" s="7"/>
    </row>
    <row r="325" spans="2:27" ht="51">
      <c r="B325" s="6"/>
      <c r="J325" s="52" t="s">
        <v>493</v>
      </c>
      <c r="K325" s="53" t="s">
        <v>494</v>
      </c>
      <c r="L325" s="57"/>
      <c r="M325" s="57"/>
      <c r="N325" s="57"/>
      <c r="O325" s="57"/>
      <c r="P325" s="57"/>
      <c r="Q325" s="57"/>
      <c r="R325" s="57"/>
      <c r="S325" s="57"/>
      <c r="T325" s="57"/>
      <c r="U325" s="55"/>
      <c r="V325" s="43"/>
      <c r="W325" s="43"/>
      <c r="X325" s="47"/>
      <c r="Y325" s="56"/>
      <c r="Z325" s="23"/>
      <c r="AA325" s="7"/>
    </row>
    <row r="326" spans="2:27" ht="76.5">
      <c r="B326" s="6"/>
      <c r="J326" s="52"/>
      <c r="K326" s="53" t="s">
        <v>207</v>
      </c>
      <c r="L326" s="58">
        <v>2061.5</v>
      </c>
      <c r="M326" s="58">
        <v>0</v>
      </c>
      <c r="N326" s="58">
        <v>0</v>
      </c>
      <c r="O326" s="58">
        <v>0</v>
      </c>
      <c r="P326" s="58">
        <v>0</v>
      </c>
      <c r="Q326" s="58">
        <v>0</v>
      </c>
      <c r="R326" s="58">
        <f>L326+N326+P326</f>
        <v>2061.5</v>
      </c>
      <c r="S326" s="58">
        <f>M326+O326+Q326</f>
        <v>0</v>
      </c>
      <c r="T326" s="58">
        <v>0</v>
      </c>
      <c r="U326" s="55" t="s">
        <v>342</v>
      </c>
      <c r="V326" s="43"/>
      <c r="W326" s="43"/>
      <c r="X326" s="47"/>
      <c r="Y326" s="56" t="s">
        <v>342</v>
      </c>
      <c r="Z326" s="23"/>
      <c r="AA326" s="7"/>
    </row>
    <row r="327" spans="2:27" ht="12.75">
      <c r="B327" s="6"/>
      <c r="J327" s="52"/>
      <c r="K327" s="59"/>
      <c r="L327" s="57"/>
      <c r="M327" s="57"/>
      <c r="N327" s="57"/>
      <c r="O327" s="57"/>
      <c r="P327" s="57"/>
      <c r="Q327" s="57"/>
      <c r="R327" s="57"/>
      <c r="S327" s="57"/>
      <c r="T327" s="57"/>
      <c r="U327" s="55"/>
      <c r="V327" s="43"/>
      <c r="W327" s="43"/>
      <c r="X327" s="47"/>
      <c r="Y327" s="56"/>
      <c r="Z327" s="23"/>
      <c r="AA327" s="7"/>
    </row>
    <row r="328" spans="2:27" ht="51">
      <c r="B328" s="6"/>
      <c r="J328" s="52" t="s">
        <v>495</v>
      </c>
      <c r="K328" s="53" t="s">
        <v>496</v>
      </c>
      <c r="L328" s="57"/>
      <c r="M328" s="57"/>
      <c r="N328" s="57"/>
      <c r="O328" s="57"/>
      <c r="P328" s="57"/>
      <c r="Q328" s="57"/>
      <c r="R328" s="57"/>
      <c r="S328" s="57"/>
      <c r="T328" s="57"/>
      <c r="U328" s="55"/>
      <c r="V328" s="43"/>
      <c r="W328" s="43"/>
      <c r="X328" s="47"/>
      <c r="Y328" s="56"/>
      <c r="Z328" s="23"/>
      <c r="AA328" s="7"/>
    </row>
    <row r="329" spans="2:27" ht="76.5">
      <c r="B329" s="6"/>
      <c r="J329" s="52"/>
      <c r="K329" s="53" t="s">
        <v>207</v>
      </c>
      <c r="L329" s="58">
        <v>1392.5</v>
      </c>
      <c r="M329" s="58">
        <v>0</v>
      </c>
      <c r="N329" s="58">
        <v>0</v>
      </c>
      <c r="O329" s="58">
        <v>0</v>
      </c>
      <c r="P329" s="58">
        <v>0</v>
      </c>
      <c r="Q329" s="58">
        <v>0</v>
      </c>
      <c r="R329" s="58">
        <f>L329+N329+P329</f>
        <v>1392.5</v>
      </c>
      <c r="S329" s="58">
        <f>M329+O329+Q329</f>
        <v>0</v>
      </c>
      <c r="T329" s="58">
        <v>0</v>
      </c>
      <c r="U329" s="55" t="s">
        <v>342</v>
      </c>
      <c r="V329" s="43"/>
      <c r="W329" s="43"/>
      <c r="X329" s="47"/>
      <c r="Y329" s="56" t="s">
        <v>342</v>
      </c>
      <c r="Z329" s="23"/>
      <c r="AA329" s="7"/>
    </row>
    <row r="330" spans="2:27" ht="12.75">
      <c r="B330" s="6"/>
      <c r="J330" s="52"/>
      <c r="K330" s="59"/>
      <c r="L330" s="57"/>
      <c r="M330" s="57"/>
      <c r="N330" s="57"/>
      <c r="O330" s="57"/>
      <c r="P330" s="57"/>
      <c r="Q330" s="57"/>
      <c r="R330" s="57"/>
      <c r="S330" s="57"/>
      <c r="T330" s="57"/>
      <c r="U330" s="55"/>
      <c r="V330" s="43"/>
      <c r="W330" s="43"/>
      <c r="X330" s="47"/>
      <c r="Y330" s="56"/>
      <c r="Z330" s="23"/>
      <c r="AA330" s="7"/>
    </row>
    <row r="331" spans="2:27" ht="51">
      <c r="B331" s="6"/>
      <c r="J331" s="52" t="s">
        <v>497</v>
      </c>
      <c r="K331" s="53" t="s">
        <v>498</v>
      </c>
      <c r="L331" s="57"/>
      <c r="M331" s="57"/>
      <c r="N331" s="57"/>
      <c r="O331" s="57"/>
      <c r="P331" s="57"/>
      <c r="Q331" s="57"/>
      <c r="R331" s="57"/>
      <c r="S331" s="57"/>
      <c r="T331" s="57"/>
      <c r="U331" s="55"/>
      <c r="V331" s="43"/>
      <c r="W331" s="43"/>
      <c r="X331" s="47"/>
      <c r="Y331" s="56"/>
      <c r="Z331" s="23"/>
      <c r="AA331" s="7"/>
    </row>
    <row r="332" spans="2:27" ht="76.5">
      <c r="B332" s="6"/>
      <c r="J332" s="52"/>
      <c r="K332" s="53" t="s">
        <v>207</v>
      </c>
      <c r="L332" s="58">
        <v>1388.9</v>
      </c>
      <c r="M332" s="58">
        <v>0</v>
      </c>
      <c r="N332" s="58">
        <v>0</v>
      </c>
      <c r="O332" s="58">
        <v>0</v>
      </c>
      <c r="P332" s="58">
        <v>0</v>
      </c>
      <c r="Q332" s="58">
        <v>0</v>
      </c>
      <c r="R332" s="58">
        <f>L332+N332+P332</f>
        <v>1388.9</v>
      </c>
      <c r="S332" s="58">
        <f>M332+O332+Q332</f>
        <v>0</v>
      </c>
      <c r="T332" s="58">
        <v>0</v>
      </c>
      <c r="U332" s="55" t="s">
        <v>342</v>
      </c>
      <c r="V332" s="43"/>
      <c r="W332" s="43"/>
      <c r="X332" s="47"/>
      <c r="Y332" s="56" t="s">
        <v>342</v>
      </c>
      <c r="Z332" s="23"/>
      <c r="AA332" s="7"/>
    </row>
    <row r="333" spans="2:27" ht="12.75">
      <c r="B333" s="6"/>
      <c r="J333" s="52"/>
      <c r="K333" s="59"/>
      <c r="L333" s="57"/>
      <c r="M333" s="57"/>
      <c r="N333" s="57"/>
      <c r="O333" s="57"/>
      <c r="P333" s="57"/>
      <c r="Q333" s="57"/>
      <c r="R333" s="57"/>
      <c r="S333" s="57"/>
      <c r="T333" s="57"/>
      <c r="U333" s="55"/>
      <c r="V333" s="43"/>
      <c r="W333" s="43"/>
      <c r="X333" s="47"/>
      <c r="Y333" s="56"/>
      <c r="Z333" s="23"/>
      <c r="AA333" s="7"/>
    </row>
    <row r="334" spans="2:27" ht="51">
      <c r="B334" s="6"/>
      <c r="J334" s="52" t="s">
        <v>499</v>
      </c>
      <c r="K334" s="53" t="s">
        <v>500</v>
      </c>
      <c r="L334" s="57"/>
      <c r="M334" s="57"/>
      <c r="N334" s="57"/>
      <c r="O334" s="57"/>
      <c r="P334" s="57"/>
      <c r="Q334" s="57"/>
      <c r="R334" s="57"/>
      <c r="S334" s="57"/>
      <c r="T334" s="57"/>
      <c r="U334" s="55"/>
      <c r="V334" s="43"/>
      <c r="W334" s="43"/>
      <c r="X334" s="47"/>
      <c r="Y334" s="56"/>
      <c r="Z334" s="23"/>
      <c r="AA334" s="7"/>
    </row>
    <row r="335" spans="2:27" ht="76.5">
      <c r="B335" s="6"/>
      <c r="J335" s="52"/>
      <c r="K335" s="53" t="s">
        <v>207</v>
      </c>
      <c r="L335" s="58">
        <v>1356.9</v>
      </c>
      <c r="M335" s="58">
        <v>0</v>
      </c>
      <c r="N335" s="58">
        <v>0</v>
      </c>
      <c r="O335" s="58">
        <v>0</v>
      </c>
      <c r="P335" s="58">
        <v>0</v>
      </c>
      <c r="Q335" s="58">
        <v>0</v>
      </c>
      <c r="R335" s="58">
        <f>L335+N335+P335</f>
        <v>1356.9</v>
      </c>
      <c r="S335" s="58">
        <f>M335+O335+Q335</f>
        <v>0</v>
      </c>
      <c r="T335" s="58">
        <v>0</v>
      </c>
      <c r="U335" s="55" t="s">
        <v>342</v>
      </c>
      <c r="V335" s="43"/>
      <c r="W335" s="43"/>
      <c r="X335" s="47"/>
      <c r="Y335" s="56" t="s">
        <v>342</v>
      </c>
      <c r="Z335" s="23"/>
      <c r="AA335" s="7"/>
    </row>
    <row r="336" spans="2:27" ht="12.75">
      <c r="B336" s="6"/>
      <c r="J336" s="52"/>
      <c r="K336" s="59"/>
      <c r="L336" s="57"/>
      <c r="M336" s="57"/>
      <c r="N336" s="57"/>
      <c r="O336" s="57"/>
      <c r="P336" s="57"/>
      <c r="Q336" s="57"/>
      <c r="R336" s="57"/>
      <c r="S336" s="57"/>
      <c r="T336" s="57"/>
      <c r="U336" s="55"/>
      <c r="V336" s="43"/>
      <c r="W336" s="43"/>
      <c r="X336" s="47"/>
      <c r="Y336" s="56"/>
      <c r="Z336" s="23"/>
      <c r="AA336" s="7"/>
    </row>
    <row r="337" spans="2:27" ht="51">
      <c r="B337" s="6"/>
      <c r="J337" s="52" t="s">
        <v>501</v>
      </c>
      <c r="K337" s="53" t="s">
        <v>502</v>
      </c>
      <c r="L337" s="57"/>
      <c r="M337" s="57"/>
      <c r="N337" s="57"/>
      <c r="O337" s="57"/>
      <c r="P337" s="57"/>
      <c r="Q337" s="57"/>
      <c r="R337" s="57"/>
      <c r="S337" s="57"/>
      <c r="T337" s="57"/>
      <c r="U337" s="55"/>
      <c r="V337" s="43"/>
      <c r="W337" s="43"/>
      <c r="X337" s="47"/>
      <c r="Y337" s="56"/>
      <c r="Z337" s="23"/>
      <c r="AA337" s="7"/>
    </row>
    <row r="338" spans="2:27" ht="76.5">
      <c r="B338" s="6"/>
      <c r="J338" s="52"/>
      <c r="K338" s="53" t="s">
        <v>207</v>
      </c>
      <c r="L338" s="58">
        <v>1642.8</v>
      </c>
      <c r="M338" s="58">
        <v>0</v>
      </c>
      <c r="N338" s="58">
        <v>0</v>
      </c>
      <c r="O338" s="58">
        <v>0</v>
      </c>
      <c r="P338" s="58">
        <v>0</v>
      </c>
      <c r="Q338" s="58">
        <v>0</v>
      </c>
      <c r="R338" s="58">
        <f>L338+N338+P338</f>
        <v>1642.8</v>
      </c>
      <c r="S338" s="58">
        <f>M338+O338+Q338</f>
        <v>0</v>
      </c>
      <c r="T338" s="58">
        <v>0</v>
      </c>
      <c r="U338" s="55" t="s">
        <v>342</v>
      </c>
      <c r="V338" s="43"/>
      <c r="W338" s="43"/>
      <c r="X338" s="47"/>
      <c r="Y338" s="56" t="s">
        <v>342</v>
      </c>
      <c r="Z338" s="23"/>
      <c r="AA338" s="7"/>
    </row>
    <row r="339" spans="2:27" ht="12.75">
      <c r="B339" s="6"/>
      <c r="J339" s="52"/>
      <c r="K339" s="59"/>
      <c r="L339" s="57"/>
      <c r="M339" s="57"/>
      <c r="N339" s="57"/>
      <c r="O339" s="57"/>
      <c r="P339" s="57"/>
      <c r="Q339" s="57"/>
      <c r="R339" s="57"/>
      <c r="S339" s="57"/>
      <c r="T339" s="57"/>
      <c r="U339" s="55"/>
      <c r="V339" s="43"/>
      <c r="W339" s="43"/>
      <c r="X339" s="47"/>
      <c r="Y339" s="56"/>
      <c r="Z339" s="23"/>
      <c r="AA339" s="7"/>
    </row>
    <row r="340" spans="2:27" ht="51">
      <c r="B340" s="6"/>
      <c r="J340" s="52"/>
      <c r="K340" s="53" t="s">
        <v>503</v>
      </c>
      <c r="L340" s="54">
        <f aca="true" t="shared" si="23" ref="L340:T340">SUM(L341:L391)</f>
        <v>12256140.9</v>
      </c>
      <c r="M340" s="54">
        <f t="shared" si="23"/>
        <v>3352506.6</v>
      </c>
      <c r="N340" s="54">
        <f t="shared" si="23"/>
        <v>0</v>
      </c>
      <c r="O340" s="54">
        <f t="shared" si="23"/>
        <v>0</v>
      </c>
      <c r="P340" s="54">
        <f t="shared" si="23"/>
        <v>0</v>
      </c>
      <c r="Q340" s="54">
        <f t="shared" si="23"/>
        <v>0</v>
      </c>
      <c r="R340" s="54">
        <f t="shared" si="23"/>
        <v>12256140.9</v>
      </c>
      <c r="S340" s="54">
        <f t="shared" si="23"/>
        <v>3352506.6</v>
      </c>
      <c r="T340" s="54">
        <f t="shared" si="23"/>
        <v>1671546.1</v>
      </c>
      <c r="U340" s="55" t="s">
        <v>504</v>
      </c>
      <c r="V340" s="43"/>
      <c r="W340" s="43"/>
      <c r="X340" s="47"/>
      <c r="Y340" s="56" t="s">
        <v>504</v>
      </c>
      <c r="Z340" s="23"/>
      <c r="AA340" s="7"/>
    </row>
    <row r="341" spans="2:27" ht="51">
      <c r="B341" s="6"/>
      <c r="J341" s="52"/>
      <c r="K341" s="53" t="s">
        <v>505</v>
      </c>
      <c r="L341" s="57"/>
      <c r="M341" s="57"/>
      <c r="N341" s="57"/>
      <c r="O341" s="57"/>
      <c r="P341" s="57"/>
      <c r="Q341" s="57"/>
      <c r="R341" s="57"/>
      <c r="S341" s="57"/>
      <c r="T341" s="57"/>
      <c r="U341" s="55"/>
      <c r="V341" s="43"/>
      <c r="W341" s="43"/>
      <c r="X341" s="47"/>
      <c r="Y341" s="56"/>
      <c r="Z341" s="23"/>
      <c r="AA341" s="7"/>
    </row>
    <row r="342" spans="2:27" ht="114.75">
      <c r="B342" s="6"/>
      <c r="J342" s="52" t="s">
        <v>506</v>
      </c>
      <c r="K342" s="53" t="s">
        <v>507</v>
      </c>
      <c r="L342" s="57"/>
      <c r="M342" s="57"/>
      <c r="N342" s="57"/>
      <c r="O342" s="57"/>
      <c r="P342" s="57"/>
      <c r="Q342" s="57"/>
      <c r="R342" s="57"/>
      <c r="S342" s="57"/>
      <c r="T342" s="57"/>
      <c r="U342" s="55"/>
      <c r="V342" s="43"/>
      <c r="W342" s="43"/>
      <c r="X342" s="47"/>
      <c r="Y342" s="56"/>
      <c r="Z342" s="23"/>
      <c r="AA342" s="7"/>
    </row>
    <row r="343" spans="2:27" ht="102">
      <c r="B343" s="6"/>
      <c r="J343" s="52"/>
      <c r="K343" s="53" t="s">
        <v>37</v>
      </c>
      <c r="L343" s="58">
        <v>1192922.8</v>
      </c>
      <c r="M343" s="58">
        <v>144939.9</v>
      </c>
      <c r="N343" s="58">
        <v>0</v>
      </c>
      <c r="O343" s="58">
        <v>0</v>
      </c>
      <c r="P343" s="58">
        <v>0</v>
      </c>
      <c r="Q343" s="58">
        <v>0</v>
      </c>
      <c r="R343" s="58">
        <f>L343+N343+P343</f>
        <v>1192922.8</v>
      </c>
      <c r="S343" s="58">
        <f>M343+O343+Q343</f>
        <v>144939.9</v>
      </c>
      <c r="T343" s="58">
        <v>69880.5</v>
      </c>
      <c r="U343" s="55" t="s">
        <v>508</v>
      </c>
      <c r="V343" s="43"/>
      <c r="W343" s="43"/>
      <c r="X343" s="47"/>
      <c r="Y343" s="56" t="s">
        <v>508</v>
      </c>
      <c r="Z343" s="23"/>
      <c r="AA343" s="7"/>
    </row>
    <row r="344" spans="2:27" ht="12.75">
      <c r="B344" s="6"/>
      <c r="J344" s="52"/>
      <c r="K344" s="59"/>
      <c r="L344" s="57"/>
      <c r="M344" s="57"/>
      <c r="N344" s="57"/>
      <c r="O344" s="57"/>
      <c r="P344" s="57"/>
      <c r="Q344" s="57"/>
      <c r="R344" s="57"/>
      <c r="S344" s="57"/>
      <c r="T344" s="57"/>
      <c r="U344" s="55"/>
      <c r="V344" s="43"/>
      <c r="W344" s="43"/>
      <c r="X344" s="47"/>
      <c r="Y344" s="56"/>
      <c r="Z344" s="23"/>
      <c r="AA344" s="7"/>
    </row>
    <row r="345" spans="2:27" ht="114.75">
      <c r="B345" s="6"/>
      <c r="J345" s="52" t="s">
        <v>509</v>
      </c>
      <c r="K345" s="53" t="s">
        <v>510</v>
      </c>
      <c r="L345" s="57"/>
      <c r="M345" s="57"/>
      <c r="N345" s="57"/>
      <c r="O345" s="57"/>
      <c r="P345" s="57"/>
      <c r="Q345" s="57"/>
      <c r="R345" s="57"/>
      <c r="S345" s="57"/>
      <c r="T345" s="57"/>
      <c r="U345" s="55"/>
      <c r="V345" s="43"/>
      <c r="W345" s="43"/>
      <c r="X345" s="47"/>
      <c r="Y345" s="56"/>
      <c r="Z345" s="23"/>
      <c r="AA345" s="7"/>
    </row>
    <row r="346" spans="2:27" ht="102">
      <c r="B346" s="6"/>
      <c r="J346" s="52"/>
      <c r="K346" s="53" t="s">
        <v>37</v>
      </c>
      <c r="L346" s="58">
        <v>2330096.3</v>
      </c>
      <c r="M346" s="58">
        <v>847873.9</v>
      </c>
      <c r="N346" s="58">
        <v>0</v>
      </c>
      <c r="O346" s="58">
        <v>0</v>
      </c>
      <c r="P346" s="58">
        <v>0</v>
      </c>
      <c r="Q346" s="58">
        <v>0</v>
      </c>
      <c r="R346" s="58">
        <f>L346+N346+P346</f>
        <v>2330096.3</v>
      </c>
      <c r="S346" s="58">
        <f>M346+O346+Q346</f>
        <v>847873.9</v>
      </c>
      <c r="T346" s="58">
        <v>678993.6</v>
      </c>
      <c r="U346" s="55" t="s">
        <v>511</v>
      </c>
      <c r="V346" s="43"/>
      <c r="W346" s="43"/>
      <c r="X346" s="47"/>
      <c r="Y346" s="56" t="s">
        <v>511</v>
      </c>
      <c r="Z346" s="23"/>
      <c r="AA346" s="7"/>
    </row>
    <row r="347" spans="2:27" ht="12.75">
      <c r="B347" s="6"/>
      <c r="J347" s="52"/>
      <c r="K347" s="59"/>
      <c r="L347" s="57"/>
      <c r="M347" s="57"/>
      <c r="N347" s="57"/>
      <c r="O347" s="57"/>
      <c r="P347" s="57"/>
      <c r="Q347" s="57"/>
      <c r="R347" s="57"/>
      <c r="S347" s="57"/>
      <c r="T347" s="57"/>
      <c r="U347" s="55"/>
      <c r="V347" s="43"/>
      <c r="W347" s="43"/>
      <c r="X347" s="47"/>
      <c r="Y347" s="56"/>
      <c r="Z347" s="23"/>
      <c r="AA347" s="7"/>
    </row>
    <row r="348" spans="2:27" ht="114.75">
      <c r="B348" s="6"/>
      <c r="J348" s="52" t="s">
        <v>512</v>
      </c>
      <c r="K348" s="53" t="s">
        <v>513</v>
      </c>
      <c r="L348" s="57"/>
      <c r="M348" s="57"/>
      <c r="N348" s="57"/>
      <c r="O348" s="57"/>
      <c r="P348" s="57"/>
      <c r="Q348" s="57"/>
      <c r="R348" s="57"/>
      <c r="S348" s="57"/>
      <c r="T348" s="57"/>
      <c r="U348" s="55"/>
      <c r="V348" s="43"/>
      <c r="W348" s="43"/>
      <c r="X348" s="47"/>
      <c r="Y348" s="56"/>
      <c r="Z348" s="23"/>
      <c r="AA348" s="7"/>
    </row>
    <row r="349" spans="2:27" ht="102">
      <c r="B349" s="6"/>
      <c r="J349" s="52"/>
      <c r="K349" s="53" t="s">
        <v>37</v>
      </c>
      <c r="L349" s="58">
        <v>1175817.4</v>
      </c>
      <c r="M349" s="58">
        <v>162873.8</v>
      </c>
      <c r="N349" s="58">
        <v>0</v>
      </c>
      <c r="O349" s="58">
        <v>0</v>
      </c>
      <c r="P349" s="58">
        <v>0</v>
      </c>
      <c r="Q349" s="58">
        <v>0</v>
      </c>
      <c r="R349" s="58">
        <f>L349+N349+P349</f>
        <v>1175817.4</v>
      </c>
      <c r="S349" s="58">
        <f>M349+O349+Q349</f>
        <v>162873.8</v>
      </c>
      <c r="T349" s="58">
        <v>87337.3</v>
      </c>
      <c r="U349" s="55" t="s">
        <v>514</v>
      </c>
      <c r="V349" s="43"/>
      <c r="W349" s="43"/>
      <c r="X349" s="47"/>
      <c r="Y349" s="56" t="s">
        <v>514</v>
      </c>
      <c r="Z349" s="23"/>
      <c r="AA349" s="7"/>
    </row>
    <row r="350" spans="2:27" ht="12.75">
      <c r="B350" s="6"/>
      <c r="J350" s="52"/>
      <c r="K350" s="59"/>
      <c r="L350" s="57"/>
      <c r="M350" s="57"/>
      <c r="N350" s="57"/>
      <c r="O350" s="57"/>
      <c r="P350" s="57"/>
      <c r="Q350" s="57"/>
      <c r="R350" s="57"/>
      <c r="S350" s="57"/>
      <c r="T350" s="57"/>
      <c r="U350" s="55"/>
      <c r="V350" s="43"/>
      <c r="W350" s="43"/>
      <c r="X350" s="47"/>
      <c r="Y350" s="56"/>
      <c r="Z350" s="23"/>
      <c r="AA350" s="7"/>
    </row>
    <row r="351" spans="2:27" ht="51">
      <c r="B351" s="6"/>
      <c r="J351" s="52" t="s">
        <v>515</v>
      </c>
      <c r="K351" s="53" t="s">
        <v>516</v>
      </c>
      <c r="L351" s="57"/>
      <c r="M351" s="57"/>
      <c r="N351" s="57"/>
      <c r="O351" s="57"/>
      <c r="P351" s="57"/>
      <c r="Q351" s="57"/>
      <c r="R351" s="57"/>
      <c r="S351" s="57"/>
      <c r="T351" s="57"/>
      <c r="U351" s="55"/>
      <c r="V351" s="43"/>
      <c r="W351" s="43"/>
      <c r="X351" s="47"/>
      <c r="Y351" s="56"/>
      <c r="Z351" s="23"/>
      <c r="AA351" s="7"/>
    </row>
    <row r="352" spans="2:27" ht="140.25">
      <c r="B352" s="6"/>
      <c r="J352" s="52"/>
      <c r="K352" s="53" t="s">
        <v>37</v>
      </c>
      <c r="L352" s="58">
        <v>800000</v>
      </c>
      <c r="M352" s="58">
        <v>0</v>
      </c>
      <c r="N352" s="58">
        <v>0</v>
      </c>
      <c r="O352" s="58">
        <v>0</v>
      </c>
      <c r="P352" s="58">
        <v>0</v>
      </c>
      <c r="Q352" s="58">
        <v>0</v>
      </c>
      <c r="R352" s="58">
        <f>L352+N352+P352</f>
        <v>800000</v>
      </c>
      <c r="S352" s="58">
        <f>M352+O352+Q352</f>
        <v>0</v>
      </c>
      <c r="T352" s="58">
        <v>0</v>
      </c>
      <c r="U352" s="55" t="s">
        <v>517</v>
      </c>
      <c r="V352" s="43"/>
      <c r="W352" s="43"/>
      <c r="X352" s="47"/>
      <c r="Y352" s="56" t="s">
        <v>517</v>
      </c>
      <c r="Z352" s="23"/>
      <c r="AA352" s="7"/>
    </row>
    <row r="353" spans="2:27" ht="12.75">
      <c r="B353" s="6"/>
      <c r="J353" s="52"/>
      <c r="K353" s="59"/>
      <c r="L353" s="57"/>
      <c r="M353" s="57"/>
      <c r="N353" s="57"/>
      <c r="O353" s="57"/>
      <c r="P353" s="57"/>
      <c r="Q353" s="57"/>
      <c r="R353" s="57"/>
      <c r="S353" s="57"/>
      <c r="T353" s="57"/>
      <c r="U353" s="55"/>
      <c r="V353" s="43"/>
      <c r="W353" s="43"/>
      <c r="X353" s="47"/>
      <c r="Y353" s="56"/>
      <c r="Z353" s="23"/>
      <c r="AA353" s="7"/>
    </row>
    <row r="354" spans="2:27" ht="63.75">
      <c r="B354" s="6"/>
      <c r="J354" s="52"/>
      <c r="K354" s="53" t="s">
        <v>476</v>
      </c>
      <c r="L354" s="57"/>
      <c r="M354" s="57"/>
      <c r="N354" s="57"/>
      <c r="O354" s="57"/>
      <c r="P354" s="57"/>
      <c r="Q354" s="57"/>
      <c r="R354" s="57"/>
      <c r="S354" s="57"/>
      <c r="T354" s="57"/>
      <c r="U354" s="55"/>
      <c r="V354" s="43"/>
      <c r="W354" s="43"/>
      <c r="X354" s="47"/>
      <c r="Y354" s="56"/>
      <c r="Z354" s="23"/>
      <c r="AA354" s="7"/>
    </row>
    <row r="355" spans="2:27" ht="114.75">
      <c r="B355" s="6"/>
      <c r="J355" s="52" t="s">
        <v>518</v>
      </c>
      <c r="K355" s="53" t="s">
        <v>519</v>
      </c>
      <c r="L355" s="57"/>
      <c r="M355" s="57"/>
      <c r="N355" s="57"/>
      <c r="O355" s="57"/>
      <c r="P355" s="57"/>
      <c r="Q355" s="57"/>
      <c r="R355" s="57"/>
      <c r="S355" s="57"/>
      <c r="T355" s="57"/>
      <c r="U355" s="55"/>
      <c r="V355" s="43"/>
      <c r="W355" s="43"/>
      <c r="X355" s="47"/>
      <c r="Y355" s="56"/>
      <c r="Z355" s="23"/>
      <c r="AA355" s="7"/>
    </row>
    <row r="356" spans="2:27" ht="102">
      <c r="B356" s="6"/>
      <c r="J356" s="52"/>
      <c r="K356" s="53" t="s">
        <v>265</v>
      </c>
      <c r="L356" s="58">
        <v>1000000</v>
      </c>
      <c r="M356" s="58">
        <v>8116.7</v>
      </c>
      <c r="N356" s="58">
        <v>0</v>
      </c>
      <c r="O356" s="58">
        <v>0</v>
      </c>
      <c r="P356" s="58">
        <v>0</v>
      </c>
      <c r="Q356" s="58">
        <v>0</v>
      </c>
      <c r="R356" s="58">
        <f>L356+N356+P356</f>
        <v>1000000</v>
      </c>
      <c r="S356" s="58">
        <f>M356+O356+Q356</f>
        <v>8116.7</v>
      </c>
      <c r="T356" s="58">
        <v>10403</v>
      </c>
      <c r="U356" s="55" t="s">
        <v>520</v>
      </c>
      <c r="V356" s="43"/>
      <c r="W356" s="43"/>
      <c r="X356" s="47"/>
      <c r="Y356" s="56" t="s">
        <v>520</v>
      </c>
      <c r="Z356" s="23"/>
      <c r="AA356" s="7"/>
    </row>
    <row r="357" spans="2:27" ht="12.75">
      <c r="B357" s="6"/>
      <c r="J357" s="52"/>
      <c r="K357" s="59"/>
      <c r="L357" s="57"/>
      <c r="M357" s="57"/>
      <c r="N357" s="57"/>
      <c r="O357" s="57"/>
      <c r="P357" s="57"/>
      <c r="Q357" s="57"/>
      <c r="R357" s="57"/>
      <c r="S357" s="57"/>
      <c r="T357" s="57"/>
      <c r="U357" s="55"/>
      <c r="V357" s="43"/>
      <c r="W357" s="43"/>
      <c r="X357" s="47"/>
      <c r="Y357" s="56"/>
      <c r="Z357" s="23"/>
      <c r="AA357" s="7"/>
    </row>
    <row r="358" spans="2:27" ht="63.75">
      <c r="B358" s="6"/>
      <c r="J358" s="52"/>
      <c r="K358" s="53" t="s">
        <v>521</v>
      </c>
      <c r="L358" s="57"/>
      <c r="M358" s="57"/>
      <c r="N358" s="57"/>
      <c r="O358" s="57"/>
      <c r="P358" s="57"/>
      <c r="Q358" s="57"/>
      <c r="R358" s="57"/>
      <c r="S358" s="57"/>
      <c r="T358" s="57"/>
      <c r="U358" s="55"/>
      <c r="V358" s="43"/>
      <c r="W358" s="43"/>
      <c r="X358" s="47"/>
      <c r="Y358" s="56"/>
      <c r="Z358" s="23"/>
      <c r="AA358" s="7"/>
    </row>
    <row r="359" spans="2:27" ht="102">
      <c r="B359" s="6"/>
      <c r="J359" s="52" t="s">
        <v>522</v>
      </c>
      <c r="K359" s="53" t="s">
        <v>523</v>
      </c>
      <c r="L359" s="57"/>
      <c r="M359" s="57"/>
      <c r="N359" s="57"/>
      <c r="O359" s="57"/>
      <c r="P359" s="57"/>
      <c r="Q359" s="57"/>
      <c r="R359" s="57"/>
      <c r="S359" s="57"/>
      <c r="T359" s="57"/>
      <c r="U359" s="55"/>
      <c r="V359" s="43"/>
      <c r="W359" s="43"/>
      <c r="X359" s="47"/>
      <c r="Y359" s="56"/>
      <c r="Z359" s="23"/>
      <c r="AA359" s="7"/>
    </row>
    <row r="360" spans="2:27" ht="127.5">
      <c r="B360" s="6"/>
      <c r="J360" s="52"/>
      <c r="K360" s="53" t="s">
        <v>41</v>
      </c>
      <c r="L360" s="58">
        <v>500000</v>
      </c>
      <c r="M360" s="58">
        <v>0</v>
      </c>
      <c r="N360" s="58">
        <v>0</v>
      </c>
      <c r="O360" s="58">
        <v>0</v>
      </c>
      <c r="P360" s="58">
        <v>0</v>
      </c>
      <c r="Q360" s="58">
        <v>0</v>
      </c>
      <c r="R360" s="58">
        <f>L360+N360+P360</f>
        <v>500000</v>
      </c>
      <c r="S360" s="58">
        <f>M360+O360+Q360</f>
        <v>0</v>
      </c>
      <c r="T360" s="58">
        <v>0</v>
      </c>
      <c r="U360" s="55" t="s">
        <v>524</v>
      </c>
      <c r="V360" s="43"/>
      <c r="W360" s="43"/>
      <c r="X360" s="47"/>
      <c r="Y360" s="56" t="s">
        <v>524</v>
      </c>
      <c r="Z360" s="23"/>
      <c r="AA360" s="7"/>
    </row>
    <row r="361" spans="2:27" ht="12.75">
      <c r="B361" s="6"/>
      <c r="J361" s="52"/>
      <c r="K361" s="59"/>
      <c r="L361" s="57"/>
      <c r="M361" s="57"/>
      <c r="N361" s="57"/>
      <c r="O361" s="57"/>
      <c r="P361" s="57"/>
      <c r="Q361" s="57"/>
      <c r="R361" s="57"/>
      <c r="S361" s="57"/>
      <c r="T361" s="57"/>
      <c r="U361" s="55"/>
      <c r="V361" s="43"/>
      <c r="W361" s="43"/>
      <c r="X361" s="47"/>
      <c r="Y361" s="56"/>
      <c r="Z361" s="23"/>
      <c r="AA361" s="7"/>
    </row>
    <row r="362" spans="2:27" ht="102">
      <c r="B362" s="6"/>
      <c r="J362" s="52" t="s">
        <v>525</v>
      </c>
      <c r="K362" s="53" t="s">
        <v>526</v>
      </c>
      <c r="L362" s="57"/>
      <c r="M362" s="57"/>
      <c r="N362" s="57"/>
      <c r="O362" s="57"/>
      <c r="P362" s="57"/>
      <c r="Q362" s="57"/>
      <c r="R362" s="57"/>
      <c r="S362" s="57"/>
      <c r="T362" s="57"/>
      <c r="U362" s="55"/>
      <c r="V362" s="43"/>
      <c r="W362" s="43"/>
      <c r="X362" s="47"/>
      <c r="Y362" s="56"/>
      <c r="Z362" s="23"/>
      <c r="AA362" s="7"/>
    </row>
    <row r="363" spans="2:27" ht="102">
      <c r="B363" s="6"/>
      <c r="J363" s="52"/>
      <c r="K363" s="53" t="s">
        <v>265</v>
      </c>
      <c r="L363" s="58">
        <v>917700</v>
      </c>
      <c r="M363" s="58">
        <v>275089</v>
      </c>
      <c r="N363" s="58">
        <v>0</v>
      </c>
      <c r="O363" s="58">
        <v>0</v>
      </c>
      <c r="P363" s="58">
        <v>0</v>
      </c>
      <c r="Q363" s="58">
        <v>0</v>
      </c>
      <c r="R363" s="58">
        <f>L363+N363+P363</f>
        <v>917700</v>
      </c>
      <c r="S363" s="58">
        <f>M363+O363+Q363</f>
        <v>275089</v>
      </c>
      <c r="T363" s="58">
        <v>4921.8</v>
      </c>
      <c r="U363" s="55" t="s">
        <v>527</v>
      </c>
      <c r="V363" s="43"/>
      <c r="W363" s="43"/>
      <c r="X363" s="47"/>
      <c r="Y363" s="56" t="s">
        <v>527</v>
      </c>
      <c r="Z363" s="23"/>
      <c r="AA363" s="7"/>
    </row>
    <row r="364" spans="2:27" ht="12.75">
      <c r="B364" s="6"/>
      <c r="J364" s="52"/>
      <c r="K364" s="59"/>
      <c r="L364" s="57"/>
      <c r="M364" s="57"/>
      <c r="N364" s="57"/>
      <c r="O364" s="57"/>
      <c r="P364" s="57"/>
      <c r="Q364" s="57"/>
      <c r="R364" s="57"/>
      <c r="S364" s="57"/>
      <c r="T364" s="57"/>
      <c r="U364" s="55"/>
      <c r="V364" s="43"/>
      <c r="W364" s="43"/>
      <c r="X364" s="47"/>
      <c r="Y364" s="56"/>
      <c r="Z364" s="23"/>
      <c r="AA364" s="7"/>
    </row>
    <row r="365" spans="2:27" ht="102">
      <c r="B365" s="6"/>
      <c r="J365" s="52" t="s">
        <v>528</v>
      </c>
      <c r="K365" s="53" t="s">
        <v>529</v>
      </c>
      <c r="L365" s="57"/>
      <c r="M365" s="57"/>
      <c r="N365" s="57"/>
      <c r="O365" s="57"/>
      <c r="P365" s="57"/>
      <c r="Q365" s="57"/>
      <c r="R365" s="57"/>
      <c r="S365" s="57"/>
      <c r="T365" s="57"/>
      <c r="U365" s="55"/>
      <c r="V365" s="43"/>
      <c r="W365" s="43"/>
      <c r="X365" s="47"/>
      <c r="Y365" s="56"/>
      <c r="Z365" s="23"/>
      <c r="AA365" s="7"/>
    </row>
    <row r="366" spans="2:27" ht="102">
      <c r="B366" s="6"/>
      <c r="J366" s="52"/>
      <c r="K366" s="53" t="s">
        <v>265</v>
      </c>
      <c r="L366" s="58">
        <v>418994.7</v>
      </c>
      <c r="M366" s="58">
        <v>271981.1</v>
      </c>
      <c r="N366" s="58">
        <v>0</v>
      </c>
      <c r="O366" s="58">
        <v>0</v>
      </c>
      <c r="P366" s="58">
        <v>0</v>
      </c>
      <c r="Q366" s="58">
        <v>0</v>
      </c>
      <c r="R366" s="58">
        <f>L366+N366+P366</f>
        <v>418994.7</v>
      </c>
      <c r="S366" s="58">
        <f>M366+O366+Q366</f>
        <v>271981.1</v>
      </c>
      <c r="T366" s="58">
        <v>101368.5</v>
      </c>
      <c r="U366" s="55" t="s">
        <v>530</v>
      </c>
      <c r="V366" s="43"/>
      <c r="W366" s="43"/>
      <c r="X366" s="47"/>
      <c r="Y366" s="56" t="s">
        <v>530</v>
      </c>
      <c r="Z366" s="23"/>
      <c r="AA366" s="7"/>
    </row>
    <row r="367" spans="2:27" ht="12.75">
      <c r="B367" s="6"/>
      <c r="J367" s="52"/>
      <c r="K367" s="59"/>
      <c r="L367" s="57"/>
      <c r="M367" s="57"/>
      <c r="N367" s="57"/>
      <c r="O367" s="57"/>
      <c r="P367" s="57"/>
      <c r="Q367" s="57"/>
      <c r="R367" s="57"/>
      <c r="S367" s="57"/>
      <c r="T367" s="57"/>
      <c r="U367" s="55"/>
      <c r="V367" s="43"/>
      <c r="W367" s="43"/>
      <c r="X367" s="47"/>
      <c r="Y367" s="56"/>
      <c r="Z367" s="23"/>
      <c r="AA367" s="7"/>
    </row>
    <row r="368" spans="2:27" ht="51">
      <c r="B368" s="6"/>
      <c r="J368" s="52" t="s">
        <v>531</v>
      </c>
      <c r="K368" s="53" t="s">
        <v>532</v>
      </c>
      <c r="L368" s="57"/>
      <c r="M368" s="57"/>
      <c r="N368" s="57"/>
      <c r="O368" s="57"/>
      <c r="P368" s="57"/>
      <c r="Q368" s="57"/>
      <c r="R368" s="57"/>
      <c r="S368" s="57"/>
      <c r="T368" s="57"/>
      <c r="U368" s="55"/>
      <c r="V368" s="43"/>
      <c r="W368" s="43"/>
      <c r="X368" s="47"/>
      <c r="Y368" s="56"/>
      <c r="Z368" s="23"/>
      <c r="AA368" s="7"/>
    </row>
    <row r="369" spans="2:27" ht="102">
      <c r="B369" s="6"/>
      <c r="J369" s="52"/>
      <c r="K369" s="53" t="s">
        <v>265</v>
      </c>
      <c r="L369" s="58">
        <v>1383075.5</v>
      </c>
      <c r="M369" s="58">
        <v>741526</v>
      </c>
      <c r="N369" s="58">
        <v>0</v>
      </c>
      <c r="O369" s="58">
        <v>0</v>
      </c>
      <c r="P369" s="58">
        <v>0</v>
      </c>
      <c r="Q369" s="58">
        <v>0</v>
      </c>
      <c r="R369" s="58">
        <f>L369+N369+P369</f>
        <v>1383075.5</v>
      </c>
      <c r="S369" s="58">
        <f>M369+O369+Q369</f>
        <v>741526</v>
      </c>
      <c r="T369" s="58">
        <v>87710.6</v>
      </c>
      <c r="U369" s="55" t="s">
        <v>533</v>
      </c>
      <c r="V369" s="43"/>
      <c r="W369" s="43"/>
      <c r="X369" s="47"/>
      <c r="Y369" s="56" t="s">
        <v>533</v>
      </c>
      <c r="Z369" s="23"/>
      <c r="AA369" s="7"/>
    </row>
    <row r="370" spans="2:27" ht="12.75">
      <c r="B370" s="6"/>
      <c r="J370" s="52"/>
      <c r="K370" s="59"/>
      <c r="L370" s="57"/>
      <c r="M370" s="57"/>
      <c r="N370" s="57"/>
      <c r="O370" s="57"/>
      <c r="P370" s="57"/>
      <c r="Q370" s="57"/>
      <c r="R370" s="57"/>
      <c r="S370" s="57"/>
      <c r="T370" s="57"/>
      <c r="U370" s="55"/>
      <c r="V370" s="43"/>
      <c r="W370" s="43"/>
      <c r="X370" s="47"/>
      <c r="Y370" s="56"/>
      <c r="Z370" s="23"/>
      <c r="AA370" s="7"/>
    </row>
    <row r="371" spans="2:27" ht="51">
      <c r="B371" s="6"/>
      <c r="J371" s="52" t="s">
        <v>534</v>
      </c>
      <c r="K371" s="53" t="s">
        <v>535</v>
      </c>
      <c r="L371" s="57"/>
      <c r="M371" s="57"/>
      <c r="N371" s="57"/>
      <c r="O371" s="57"/>
      <c r="P371" s="57"/>
      <c r="Q371" s="57"/>
      <c r="R371" s="57"/>
      <c r="S371" s="57"/>
      <c r="T371" s="57"/>
      <c r="U371" s="55"/>
      <c r="V371" s="43"/>
      <c r="W371" s="43"/>
      <c r="X371" s="47"/>
      <c r="Y371" s="56"/>
      <c r="Z371" s="23"/>
      <c r="AA371" s="7"/>
    </row>
    <row r="372" spans="2:27" ht="102">
      <c r="B372" s="6"/>
      <c r="J372" s="52"/>
      <c r="K372" s="53" t="s">
        <v>265</v>
      </c>
      <c r="L372" s="58">
        <v>1861841.2</v>
      </c>
      <c r="M372" s="58">
        <v>396946.2</v>
      </c>
      <c r="N372" s="58">
        <v>0</v>
      </c>
      <c r="O372" s="58">
        <v>0</v>
      </c>
      <c r="P372" s="58">
        <v>0</v>
      </c>
      <c r="Q372" s="58">
        <v>0</v>
      </c>
      <c r="R372" s="58">
        <f>L372+N372+P372</f>
        <v>1861841.2</v>
      </c>
      <c r="S372" s="58">
        <f>M372+O372+Q372</f>
        <v>396946.2</v>
      </c>
      <c r="T372" s="58">
        <v>126034.1</v>
      </c>
      <c r="U372" s="55" t="s">
        <v>536</v>
      </c>
      <c r="V372" s="43"/>
      <c r="W372" s="43"/>
      <c r="X372" s="47"/>
      <c r="Y372" s="56" t="s">
        <v>536</v>
      </c>
      <c r="Z372" s="23"/>
      <c r="AA372" s="7"/>
    </row>
    <row r="373" spans="2:27" ht="12.75">
      <c r="B373" s="6"/>
      <c r="J373" s="52"/>
      <c r="K373" s="59"/>
      <c r="L373" s="57"/>
      <c r="M373" s="57"/>
      <c r="N373" s="57"/>
      <c r="O373" s="57"/>
      <c r="P373" s="57"/>
      <c r="Q373" s="57"/>
      <c r="R373" s="57"/>
      <c r="S373" s="57"/>
      <c r="T373" s="57"/>
      <c r="U373" s="55"/>
      <c r="V373" s="43"/>
      <c r="W373" s="43"/>
      <c r="X373" s="47"/>
      <c r="Y373" s="56"/>
      <c r="Z373" s="23"/>
      <c r="AA373" s="7"/>
    </row>
    <row r="374" spans="2:27" ht="63.75">
      <c r="B374" s="6"/>
      <c r="J374" s="52"/>
      <c r="K374" s="53" t="s">
        <v>537</v>
      </c>
      <c r="L374" s="57"/>
      <c r="M374" s="57"/>
      <c r="N374" s="57"/>
      <c r="O374" s="57"/>
      <c r="P374" s="57"/>
      <c r="Q374" s="57"/>
      <c r="R374" s="57"/>
      <c r="S374" s="57"/>
      <c r="T374" s="57"/>
      <c r="U374" s="55"/>
      <c r="V374" s="43"/>
      <c r="W374" s="43"/>
      <c r="X374" s="47"/>
      <c r="Y374" s="56"/>
      <c r="Z374" s="23"/>
      <c r="AA374" s="7"/>
    </row>
    <row r="375" spans="2:27" ht="63.75">
      <c r="B375" s="6"/>
      <c r="J375" s="52" t="s">
        <v>538</v>
      </c>
      <c r="K375" s="53" t="s">
        <v>539</v>
      </c>
      <c r="L375" s="57"/>
      <c r="M375" s="57"/>
      <c r="N375" s="57"/>
      <c r="O375" s="57"/>
      <c r="P375" s="57"/>
      <c r="Q375" s="57"/>
      <c r="R375" s="57"/>
      <c r="S375" s="57"/>
      <c r="T375" s="57"/>
      <c r="U375" s="55"/>
      <c r="V375" s="43"/>
      <c r="W375" s="43"/>
      <c r="X375" s="47"/>
      <c r="Y375" s="56"/>
      <c r="Z375" s="23"/>
      <c r="AA375" s="7"/>
    </row>
    <row r="376" spans="2:27" ht="102">
      <c r="B376" s="6"/>
      <c r="J376" s="52"/>
      <c r="K376" s="53" t="s">
        <v>265</v>
      </c>
      <c r="L376" s="58">
        <v>547479.1</v>
      </c>
      <c r="M376" s="58">
        <v>503160</v>
      </c>
      <c r="N376" s="58">
        <v>0</v>
      </c>
      <c r="O376" s="58">
        <v>0</v>
      </c>
      <c r="P376" s="58">
        <v>0</v>
      </c>
      <c r="Q376" s="58">
        <v>0</v>
      </c>
      <c r="R376" s="58">
        <f>L376+N376+P376</f>
        <v>547479.1</v>
      </c>
      <c r="S376" s="58">
        <f>M376+O376+Q376</f>
        <v>503160</v>
      </c>
      <c r="T376" s="58">
        <v>504896.7</v>
      </c>
      <c r="U376" s="55" t="s">
        <v>540</v>
      </c>
      <c r="V376" s="43"/>
      <c r="W376" s="43"/>
      <c r="X376" s="47"/>
      <c r="Y376" s="56" t="s">
        <v>540</v>
      </c>
      <c r="Z376" s="23"/>
      <c r="AA376" s="7"/>
    </row>
    <row r="377" spans="2:27" ht="12.75">
      <c r="B377" s="6"/>
      <c r="J377" s="52"/>
      <c r="K377" s="59"/>
      <c r="L377" s="57"/>
      <c r="M377" s="57"/>
      <c r="N377" s="57"/>
      <c r="O377" s="57"/>
      <c r="P377" s="57"/>
      <c r="Q377" s="57"/>
      <c r="R377" s="57"/>
      <c r="S377" s="57"/>
      <c r="T377" s="57"/>
      <c r="U377" s="55"/>
      <c r="V377" s="43"/>
      <c r="W377" s="43"/>
      <c r="X377" s="47"/>
      <c r="Y377" s="56"/>
      <c r="Z377" s="23"/>
      <c r="AA377" s="7"/>
    </row>
    <row r="378" spans="2:27" ht="51">
      <c r="B378" s="6"/>
      <c r="J378" s="52"/>
      <c r="K378" s="53" t="s">
        <v>505</v>
      </c>
      <c r="L378" s="57"/>
      <c r="M378" s="57"/>
      <c r="N378" s="57"/>
      <c r="O378" s="57"/>
      <c r="P378" s="57"/>
      <c r="Q378" s="57"/>
      <c r="R378" s="57"/>
      <c r="S378" s="57"/>
      <c r="T378" s="57"/>
      <c r="U378" s="55"/>
      <c r="V378" s="43"/>
      <c r="W378" s="43"/>
      <c r="X378" s="47"/>
      <c r="Y378" s="56"/>
      <c r="Z378" s="23"/>
      <c r="AA378" s="7"/>
    </row>
    <row r="379" spans="2:27" ht="51">
      <c r="B379" s="6"/>
      <c r="J379" s="52" t="s">
        <v>541</v>
      </c>
      <c r="K379" s="53" t="s">
        <v>542</v>
      </c>
      <c r="L379" s="57"/>
      <c r="M379" s="57"/>
      <c r="N379" s="57"/>
      <c r="O379" s="57"/>
      <c r="P379" s="57"/>
      <c r="Q379" s="57"/>
      <c r="R379" s="57"/>
      <c r="S379" s="57"/>
      <c r="T379" s="57"/>
      <c r="U379" s="55"/>
      <c r="V379" s="43"/>
      <c r="W379" s="43"/>
      <c r="X379" s="47"/>
      <c r="Y379" s="56"/>
      <c r="Z379" s="23"/>
      <c r="AA379" s="7"/>
    </row>
    <row r="380" spans="2:27" ht="76.5">
      <c r="B380" s="6"/>
      <c r="J380" s="52"/>
      <c r="K380" s="53" t="s">
        <v>207</v>
      </c>
      <c r="L380" s="58">
        <v>20758.8</v>
      </c>
      <c r="M380" s="58">
        <v>0</v>
      </c>
      <c r="N380" s="58">
        <v>0</v>
      </c>
      <c r="O380" s="58">
        <v>0</v>
      </c>
      <c r="P380" s="58">
        <v>0</v>
      </c>
      <c r="Q380" s="58">
        <v>0</v>
      </c>
      <c r="R380" s="58">
        <f>L380+N380+P380</f>
        <v>20758.8</v>
      </c>
      <c r="S380" s="58">
        <f>M380+O380+Q380</f>
        <v>0</v>
      </c>
      <c r="T380" s="58">
        <v>0</v>
      </c>
      <c r="U380" s="55" t="s">
        <v>342</v>
      </c>
      <c r="V380" s="43"/>
      <c r="W380" s="43"/>
      <c r="X380" s="47"/>
      <c r="Y380" s="56" t="s">
        <v>342</v>
      </c>
      <c r="Z380" s="23"/>
      <c r="AA380" s="7"/>
    </row>
    <row r="381" spans="2:27" ht="12.75">
      <c r="B381" s="6"/>
      <c r="J381" s="52"/>
      <c r="K381" s="59"/>
      <c r="L381" s="57"/>
      <c r="M381" s="57"/>
      <c r="N381" s="57"/>
      <c r="O381" s="57"/>
      <c r="P381" s="57"/>
      <c r="Q381" s="57"/>
      <c r="R381" s="57"/>
      <c r="S381" s="57"/>
      <c r="T381" s="57"/>
      <c r="U381" s="55"/>
      <c r="V381" s="43"/>
      <c r="W381" s="43"/>
      <c r="X381" s="47"/>
      <c r="Y381" s="56"/>
      <c r="Z381" s="23"/>
      <c r="AA381" s="7"/>
    </row>
    <row r="382" spans="2:27" ht="63.75">
      <c r="B382" s="6"/>
      <c r="J382" s="52"/>
      <c r="K382" s="53" t="s">
        <v>543</v>
      </c>
      <c r="L382" s="57"/>
      <c r="M382" s="57"/>
      <c r="N382" s="57"/>
      <c r="O382" s="57"/>
      <c r="P382" s="57"/>
      <c r="Q382" s="57"/>
      <c r="R382" s="57"/>
      <c r="S382" s="57"/>
      <c r="T382" s="57"/>
      <c r="U382" s="55"/>
      <c r="V382" s="43"/>
      <c r="W382" s="43"/>
      <c r="X382" s="47"/>
      <c r="Y382" s="56"/>
      <c r="Z382" s="23"/>
      <c r="AA382" s="7"/>
    </row>
    <row r="383" spans="2:27" ht="51">
      <c r="B383" s="6"/>
      <c r="J383" s="52" t="s">
        <v>544</v>
      </c>
      <c r="K383" s="53" t="s">
        <v>545</v>
      </c>
      <c r="L383" s="57"/>
      <c r="M383" s="57"/>
      <c r="N383" s="57"/>
      <c r="O383" s="57"/>
      <c r="P383" s="57"/>
      <c r="Q383" s="57"/>
      <c r="R383" s="57"/>
      <c r="S383" s="57"/>
      <c r="T383" s="57"/>
      <c r="U383" s="55"/>
      <c r="V383" s="43"/>
      <c r="W383" s="43"/>
      <c r="X383" s="47"/>
      <c r="Y383" s="56"/>
      <c r="Z383" s="23"/>
      <c r="AA383" s="7"/>
    </row>
    <row r="384" spans="2:27" ht="76.5">
      <c r="B384" s="6"/>
      <c r="J384" s="52"/>
      <c r="K384" s="53" t="s">
        <v>207</v>
      </c>
      <c r="L384" s="58">
        <v>62517.4</v>
      </c>
      <c r="M384" s="58">
        <v>0</v>
      </c>
      <c r="N384" s="58">
        <v>0</v>
      </c>
      <c r="O384" s="58">
        <v>0</v>
      </c>
      <c r="P384" s="58">
        <v>0</v>
      </c>
      <c r="Q384" s="58">
        <v>0</v>
      </c>
      <c r="R384" s="58">
        <f>L384+N384+P384</f>
        <v>62517.4</v>
      </c>
      <c r="S384" s="58">
        <f>M384+O384+Q384</f>
        <v>0</v>
      </c>
      <c r="T384" s="58">
        <v>0</v>
      </c>
      <c r="U384" s="55" t="s">
        <v>342</v>
      </c>
      <c r="V384" s="43"/>
      <c r="W384" s="43"/>
      <c r="X384" s="47"/>
      <c r="Y384" s="56" t="s">
        <v>342</v>
      </c>
      <c r="Z384" s="23"/>
      <c r="AA384" s="7"/>
    </row>
    <row r="385" spans="2:27" ht="12.75">
      <c r="B385" s="6"/>
      <c r="J385" s="52"/>
      <c r="K385" s="59"/>
      <c r="L385" s="57"/>
      <c r="M385" s="57"/>
      <c r="N385" s="57"/>
      <c r="O385" s="57"/>
      <c r="P385" s="57"/>
      <c r="Q385" s="57"/>
      <c r="R385" s="57"/>
      <c r="S385" s="57"/>
      <c r="T385" s="57"/>
      <c r="U385" s="55"/>
      <c r="V385" s="43"/>
      <c r="W385" s="43"/>
      <c r="X385" s="47"/>
      <c r="Y385" s="56"/>
      <c r="Z385" s="23"/>
      <c r="AA385" s="7"/>
    </row>
    <row r="386" spans="2:27" ht="63.75">
      <c r="B386" s="6"/>
      <c r="J386" s="52" t="s">
        <v>546</v>
      </c>
      <c r="K386" s="53" t="s">
        <v>547</v>
      </c>
      <c r="L386" s="57"/>
      <c r="M386" s="57"/>
      <c r="N386" s="57"/>
      <c r="O386" s="57"/>
      <c r="P386" s="57"/>
      <c r="Q386" s="57"/>
      <c r="R386" s="57"/>
      <c r="S386" s="57"/>
      <c r="T386" s="57"/>
      <c r="U386" s="55"/>
      <c r="V386" s="43"/>
      <c r="W386" s="43"/>
      <c r="X386" s="47"/>
      <c r="Y386" s="56"/>
      <c r="Z386" s="23"/>
      <c r="AA386" s="7"/>
    </row>
    <row r="387" spans="2:27" ht="76.5">
      <c r="B387" s="6"/>
      <c r="J387" s="52"/>
      <c r="K387" s="53" t="s">
        <v>207</v>
      </c>
      <c r="L387" s="58">
        <v>29401.8</v>
      </c>
      <c r="M387" s="58">
        <v>0</v>
      </c>
      <c r="N387" s="58">
        <v>0</v>
      </c>
      <c r="O387" s="58">
        <v>0</v>
      </c>
      <c r="P387" s="58">
        <v>0</v>
      </c>
      <c r="Q387" s="58">
        <v>0</v>
      </c>
      <c r="R387" s="58">
        <f>L387+N387+P387</f>
        <v>29401.8</v>
      </c>
      <c r="S387" s="58">
        <f>M387+O387+Q387</f>
        <v>0</v>
      </c>
      <c r="T387" s="58">
        <v>0</v>
      </c>
      <c r="U387" s="55" t="s">
        <v>342</v>
      </c>
      <c r="V387" s="43"/>
      <c r="W387" s="43"/>
      <c r="X387" s="47"/>
      <c r="Y387" s="56" t="s">
        <v>342</v>
      </c>
      <c r="Z387" s="23"/>
      <c r="AA387" s="7"/>
    </row>
    <row r="388" spans="2:27" ht="12.75">
      <c r="B388" s="6"/>
      <c r="J388" s="52"/>
      <c r="K388" s="59"/>
      <c r="L388" s="57"/>
      <c r="M388" s="57"/>
      <c r="N388" s="57"/>
      <c r="O388" s="57"/>
      <c r="P388" s="57"/>
      <c r="Q388" s="57"/>
      <c r="R388" s="57"/>
      <c r="S388" s="57"/>
      <c r="T388" s="57"/>
      <c r="U388" s="55"/>
      <c r="V388" s="43"/>
      <c r="W388" s="43"/>
      <c r="X388" s="47"/>
      <c r="Y388" s="56"/>
      <c r="Z388" s="23"/>
      <c r="AA388" s="7"/>
    </row>
    <row r="389" spans="2:27" ht="63.75">
      <c r="B389" s="6"/>
      <c r="J389" s="52" t="s">
        <v>548</v>
      </c>
      <c r="K389" s="53" t="s">
        <v>549</v>
      </c>
      <c r="L389" s="57"/>
      <c r="M389" s="57"/>
      <c r="N389" s="57"/>
      <c r="O389" s="57"/>
      <c r="P389" s="57"/>
      <c r="Q389" s="57"/>
      <c r="R389" s="57"/>
      <c r="S389" s="57"/>
      <c r="T389" s="57"/>
      <c r="U389" s="55"/>
      <c r="V389" s="43"/>
      <c r="W389" s="43"/>
      <c r="X389" s="47"/>
      <c r="Y389" s="56"/>
      <c r="Z389" s="23"/>
      <c r="AA389" s="7"/>
    </row>
    <row r="390" spans="2:27" ht="76.5">
      <c r="B390" s="6"/>
      <c r="J390" s="52"/>
      <c r="K390" s="53" t="s">
        <v>207</v>
      </c>
      <c r="L390" s="58">
        <v>15535.9</v>
      </c>
      <c r="M390" s="58">
        <v>0</v>
      </c>
      <c r="N390" s="58">
        <v>0</v>
      </c>
      <c r="O390" s="58">
        <v>0</v>
      </c>
      <c r="P390" s="58">
        <v>0</v>
      </c>
      <c r="Q390" s="58">
        <v>0</v>
      </c>
      <c r="R390" s="58">
        <f>L390+N390+P390</f>
        <v>15535.9</v>
      </c>
      <c r="S390" s="58">
        <f>M390+O390+Q390</f>
        <v>0</v>
      </c>
      <c r="T390" s="58">
        <v>0</v>
      </c>
      <c r="U390" s="55" t="s">
        <v>342</v>
      </c>
      <c r="V390" s="43"/>
      <c r="W390" s="43"/>
      <c r="X390" s="47"/>
      <c r="Y390" s="56" t="s">
        <v>342</v>
      </c>
      <c r="Z390" s="23"/>
      <c r="AA390" s="7"/>
    </row>
    <row r="391" spans="2:27" ht="12.75">
      <c r="B391" s="6"/>
      <c r="J391" s="52"/>
      <c r="K391" s="59"/>
      <c r="L391" s="57"/>
      <c r="M391" s="57"/>
      <c r="N391" s="57"/>
      <c r="O391" s="57"/>
      <c r="P391" s="57"/>
      <c r="Q391" s="57"/>
      <c r="R391" s="57"/>
      <c r="S391" s="57"/>
      <c r="T391" s="57"/>
      <c r="U391" s="55"/>
      <c r="V391" s="43"/>
      <c r="W391" s="43"/>
      <c r="X391" s="47"/>
      <c r="Y391" s="56"/>
      <c r="Z391" s="23"/>
      <c r="AA391" s="7"/>
    </row>
    <row r="392" spans="2:27" ht="51">
      <c r="B392" s="6"/>
      <c r="J392" s="52"/>
      <c r="K392" s="53" t="s">
        <v>550</v>
      </c>
      <c r="L392" s="54">
        <f aca="true" t="shared" si="24" ref="L392:T392">SUM(L393:L405)</f>
        <v>2960594.8</v>
      </c>
      <c r="M392" s="54">
        <f t="shared" si="24"/>
        <v>517624.30000000005</v>
      </c>
      <c r="N392" s="54">
        <f t="shared" si="24"/>
        <v>0</v>
      </c>
      <c r="O392" s="54">
        <f t="shared" si="24"/>
        <v>0</v>
      </c>
      <c r="P392" s="54">
        <f t="shared" si="24"/>
        <v>0</v>
      </c>
      <c r="Q392" s="54">
        <f t="shared" si="24"/>
        <v>0</v>
      </c>
      <c r="R392" s="54">
        <f t="shared" si="24"/>
        <v>2960594.8</v>
      </c>
      <c r="S392" s="54">
        <f t="shared" si="24"/>
        <v>517624.30000000005</v>
      </c>
      <c r="T392" s="54">
        <f t="shared" si="24"/>
        <v>332950.5</v>
      </c>
      <c r="U392" s="55" t="s">
        <v>551</v>
      </c>
      <c r="V392" s="43"/>
      <c r="W392" s="43"/>
      <c r="X392" s="47"/>
      <c r="Y392" s="56" t="s">
        <v>551</v>
      </c>
      <c r="Z392" s="23"/>
      <c r="AA392" s="7"/>
    </row>
    <row r="393" spans="2:27" ht="51">
      <c r="B393" s="6"/>
      <c r="J393" s="52"/>
      <c r="K393" s="53" t="s">
        <v>552</v>
      </c>
      <c r="L393" s="57"/>
      <c r="M393" s="57"/>
      <c r="N393" s="57"/>
      <c r="O393" s="57"/>
      <c r="P393" s="57"/>
      <c r="Q393" s="57"/>
      <c r="R393" s="57"/>
      <c r="S393" s="57"/>
      <c r="T393" s="57"/>
      <c r="U393" s="55"/>
      <c r="V393" s="43"/>
      <c r="W393" s="43"/>
      <c r="X393" s="47"/>
      <c r="Y393" s="56"/>
      <c r="Z393" s="23"/>
      <c r="AA393" s="7"/>
    </row>
    <row r="394" spans="2:27" ht="102">
      <c r="B394" s="6"/>
      <c r="J394" s="52" t="s">
        <v>553</v>
      </c>
      <c r="K394" s="53" t="s">
        <v>554</v>
      </c>
      <c r="L394" s="57"/>
      <c r="M394" s="57"/>
      <c r="N394" s="57"/>
      <c r="O394" s="57"/>
      <c r="P394" s="57"/>
      <c r="Q394" s="57"/>
      <c r="R394" s="57"/>
      <c r="S394" s="57"/>
      <c r="T394" s="57"/>
      <c r="U394" s="55"/>
      <c r="V394" s="43"/>
      <c r="W394" s="43"/>
      <c r="X394" s="47"/>
      <c r="Y394" s="56"/>
      <c r="Z394" s="23"/>
      <c r="AA394" s="7"/>
    </row>
    <row r="395" spans="2:27" ht="51">
      <c r="B395" s="6"/>
      <c r="J395" s="52"/>
      <c r="K395" s="53" t="s">
        <v>41</v>
      </c>
      <c r="L395" s="58">
        <v>508657.7</v>
      </c>
      <c r="M395" s="58">
        <v>2455.8</v>
      </c>
      <c r="N395" s="58">
        <v>0</v>
      </c>
      <c r="O395" s="58">
        <v>0</v>
      </c>
      <c r="P395" s="58">
        <v>0</v>
      </c>
      <c r="Q395" s="58">
        <v>0</v>
      </c>
      <c r="R395" s="58">
        <f>L395+N395+P395</f>
        <v>508657.7</v>
      </c>
      <c r="S395" s="58">
        <f>M395+O395+Q395</f>
        <v>2455.8</v>
      </c>
      <c r="T395" s="58">
        <v>17815.8</v>
      </c>
      <c r="U395" s="55" t="s">
        <v>555</v>
      </c>
      <c r="V395" s="43"/>
      <c r="W395" s="43"/>
      <c r="X395" s="47"/>
      <c r="Y395" s="56" t="s">
        <v>555</v>
      </c>
      <c r="Z395" s="23"/>
      <c r="AA395" s="7"/>
    </row>
    <row r="396" spans="2:27" ht="12.75">
      <c r="B396" s="6"/>
      <c r="J396" s="52"/>
      <c r="K396" s="59"/>
      <c r="L396" s="57"/>
      <c r="M396" s="57"/>
      <c r="N396" s="57"/>
      <c r="O396" s="57"/>
      <c r="P396" s="57"/>
      <c r="Q396" s="57"/>
      <c r="R396" s="57"/>
      <c r="S396" s="57"/>
      <c r="T396" s="57"/>
      <c r="U396" s="55"/>
      <c r="V396" s="43"/>
      <c r="W396" s="43"/>
      <c r="X396" s="47"/>
      <c r="Y396" s="56"/>
      <c r="Z396" s="23"/>
      <c r="AA396" s="7"/>
    </row>
    <row r="397" spans="2:27" ht="102">
      <c r="B397" s="6"/>
      <c r="J397" s="52" t="s">
        <v>556</v>
      </c>
      <c r="K397" s="53" t="s">
        <v>557</v>
      </c>
      <c r="L397" s="57"/>
      <c r="M397" s="57"/>
      <c r="N397" s="57"/>
      <c r="O397" s="57"/>
      <c r="P397" s="57"/>
      <c r="Q397" s="57"/>
      <c r="R397" s="57"/>
      <c r="S397" s="57"/>
      <c r="T397" s="57"/>
      <c r="U397" s="55"/>
      <c r="V397" s="43"/>
      <c r="W397" s="43"/>
      <c r="X397" s="47"/>
      <c r="Y397" s="56"/>
      <c r="Z397" s="23"/>
      <c r="AA397" s="7"/>
    </row>
    <row r="398" spans="2:27" ht="102">
      <c r="B398" s="6"/>
      <c r="J398" s="52"/>
      <c r="K398" s="53" t="s">
        <v>41</v>
      </c>
      <c r="L398" s="58">
        <v>1121832.4</v>
      </c>
      <c r="M398" s="58">
        <v>202577.6</v>
      </c>
      <c r="N398" s="58">
        <v>0</v>
      </c>
      <c r="O398" s="58">
        <v>0</v>
      </c>
      <c r="P398" s="58">
        <v>0</v>
      </c>
      <c r="Q398" s="58">
        <v>0</v>
      </c>
      <c r="R398" s="58">
        <f>L398+N398+P398</f>
        <v>1121832.4</v>
      </c>
      <c r="S398" s="58">
        <f>M398+O398+Q398</f>
        <v>202577.6</v>
      </c>
      <c r="T398" s="58">
        <v>109559.5</v>
      </c>
      <c r="U398" s="55" t="s">
        <v>558</v>
      </c>
      <c r="V398" s="43"/>
      <c r="W398" s="43"/>
      <c r="X398" s="47"/>
      <c r="Y398" s="56" t="s">
        <v>558</v>
      </c>
      <c r="Z398" s="23"/>
      <c r="AA398" s="7"/>
    </row>
    <row r="399" spans="2:27" ht="12.75">
      <c r="B399" s="6"/>
      <c r="J399" s="52"/>
      <c r="K399" s="59"/>
      <c r="L399" s="57"/>
      <c r="M399" s="57"/>
      <c r="N399" s="57"/>
      <c r="O399" s="57"/>
      <c r="P399" s="57"/>
      <c r="Q399" s="57"/>
      <c r="R399" s="57"/>
      <c r="S399" s="57"/>
      <c r="T399" s="57"/>
      <c r="U399" s="55"/>
      <c r="V399" s="43"/>
      <c r="W399" s="43"/>
      <c r="X399" s="47"/>
      <c r="Y399" s="56"/>
      <c r="Z399" s="23"/>
      <c r="AA399" s="7"/>
    </row>
    <row r="400" spans="2:27" ht="102">
      <c r="B400" s="6"/>
      <c r="J400" s="52" t="s">
        <v>559</v>
      </c>
      <c r="K400" s="53" t="s">
        <v>560</v>
      </c>
      <c r="L400" s="57"/>
      <c r="M400" s="57"/>
      <c r="N400" s="57"/>
      <c r="O400" s="57"/>
      <c r="P400" s="57"/>
      <c r="Q400" s="57"/>
      <c r="R400" s="57"/>
      <c r="S400" s="57"/>
      <c r="T400" s="57"/>
      <c r="U400" s="55"/>
      <c r="V400" s="43"/>
      <c r="W400" s="43"/>
      <c r="X400" s="47"/>
      <c r="Y400" s="56"/>
      <c r="Z400" s="23"/>
      <c r="AA400" s="7"/>
    </row>
    <row r="401" spans="2:27" ht="102">
      <c r="B401" s="6"/>
      <c r="J401" s="52"/>
      <c r="K401" s="53" t="s">
        <v>41</v>
      </c>
      <c r="L401" s="58">
        <v>1326181.3</v>
      </c>
      <c r="M401" s="58">
        <v>312590.9</v>
      </c>
      <c r="N401" s="58">
        <v>0</v>
      </c>
      <c r="O401" s="58">
        <v>0</v>
      </c>
      <c r="P401" s="58">
        <v>0</v>
      </c>
      <c r="Q401" s="58">
        <v>0</v>
      </c>
      <c r="R401" s="58">
        <f>L401+N401+P401</f>
        <v>1326181.3</v>
      </c>
      <c r="S401" s="58">
        <f>M401+O401+Q401</f>
        <v>312590.9</v>
      </c>
      <c r="T401" s="58">
        <v>205575.2</v>
      </c>
      <c r="U401" s="55" t="s">
        <v>561</v>
      </c>
      <c r="V401" s="43"/>
      <c r="W401" s="43"/>
      <c r="X401" s="47"/>
      <c r="Y401" s="56" t="s">
        <v>561</v>
      </c>
      <c r="Z401" s="23"/>
      <c r="AA401" s="7"/>
    </row>
    <row r="402" spans="2:27" ht="12.75">
      <c r="B402" s="6"/>
      <c r="J402" s="52"/>
      <c r="K402" s="59"/>
      <c r="L402" s="57"/>
      <c r="M402" s="57"/>
      <c r="N402" s="57"/>
      <c r="O402" s="57"/>
      <c r="P402" s="57"/>
      <c r="Q402" s="57"/>
      <c r="R402" s="57"/>
      <c r="S402" s="57"/>
      <c r="T402" s="57"/>
      <c r="U402" s="55"/>
      <c r="V402" s="43"/>
      <c r="W402" s="43"/>
      <c r="X402" s="47"/>
      <c r="Y402" s="56"/>
      <c r="Z402" s="23"/>
      <c r="AA402" s="7"/>
    </row>
    <row r="403" spans="2:27" ht="51">
      <c r="B403" s="6"/>
      <c r="J403" s="52" t="s">
        <v>562</v>
      </c>
      <c r="K403" s="53" t="s">
        <v>563</v>
      </c>
      <c r="L403" s="57"/>
      <c r="M403" s="57"/>
      <c r="N403" s="57"/>
      <c r="O403" s="57"/>
      <c r="P403" s="57"/>
      <c r="Q403" s="57"/>
      <c r="R403" s="57"/>
      <c r="S403" s="57"/>
      <c r="T403" s="57"/>
      <c r="U403" s="55"/>
      <c r="V403" s="43"/>
      <c r="W403" s="43"/>
      <c r="X403" s="47"/>
      <c r="Y403" s="56"/>
      <c r="Z403" s="23"/>
      <c r="AA403" s="7"/>
    </row>
    <row r="404" spans="2:27" ht="76.5">
      <c r="B404" s="6"/>
      <c r="J404" s="52"/>
      <c r="K404" s="53" t="s">
        <v>207</v>
      </c>
      <c r="L404" s="58">
        <v>3923.4</v>
      </c>
      <c r="M404" s="58">
        <v>0</v>
      </c>
      <c r="N404" s="58">
        <v>0</v>
      </c>
      <c r="O404" s="58">
        <v>0</v>
      </c>
      <c r="P404" s="58">
        <v>0</v>
      </c>
      <c r="Q404" s="58">
        <v>0</v>
      </c>
      <c r="R404" s="58">
        <f>L404+N404+P404</f>
        <v>3923.4</v>
      </c>
      <c r="S404" s="58">
        <f>M404+O404+Q404</f>
        <v>0</v>
      </c>
      <c r="T404" s="58">
        <v>0</v>
      </c>
      <c r="U404" s="55" t="s">
        <v>342</v>
      </c>
      <c r="V404" s="43"/>
      <c r="W404" s="43"/>
      <c r="X404" s="47"/>
      <c r="Y404" s="56" t="s">
        <v>342</v>
      </c>
      <c r="Z404" s="23"/>
      <c r="AA404" s="7"/>
    </row>
    <row r="405" spans="2:27" ht="12.75">
      <c r="B405" s="6"/>
      <c r="J405" s="52"/>
      <c r="K405" s="59"/>
      <c r="L405" s="57"/>
      <c r="M405" s="57"/>
      <c r="N405" s="57"/>
      <c r="O405" s="57"/>
      <c r="P405" s="57"/>
      <c r="Q405" s="57"/>
      <c r="R405" s="57"/>
      <c r="S405" s="57"/>
      <c r="T405" s="57"/>
      <c r="U405" s="55"/>
      <c r="V405" s="43"/>
      <c r="W405" s="43"/>
      <c r="X405" s="47"/>
      <c r="Y405" s="56"/>
      <c r="Z405" s="23"/>
      <c r="AA405" s="7"/>
    </row>
    <row r="406" spans="2:27" ht="25.5">
      <c r="B406" s="6"/>
      <c r="J406" s="52"/>
      <c r="K406" s="53" t="s">
        <v>564</v>
      </c>
      <c r="L406" s="54">
        <f aca="true" t="shared" si="25" ref="L406:T406">SUM(L407:L410)</f>
        <v>500000</v>
      </c>
      <c r="M406" s="54">
        <f t="shared" si="25"/>
        <v>32946.7</v>
      </c>
      <c r="N406" s="54">
        <f t="shared" si="25"/>
        <v>0</v>
      </c>
      <c r="O406" s="54">
        <f t="shared" si="25"/>
        <v>0</v>
      </c>
      <c r="P406" s="54">
        <f t="shared" si="25"/>
        <v>0</v>
      </c>
      <c r="Q406" s="54">
        <f t="shared" si="25"/>
        <v>0</v>
      </c>
      <c r="R406" s="54">
        <f t="shared" si="25"/>
        <v>500000</v>
      </c>
      <c r="S406" s="54">
        <f t="shared" si="25"/>
        <v>32946.7</v>
      </c>
      <c r="T406" s="54">
        <f t="shared" si="25"/>
        <v>47123.9</v>
      </c>
      <c r="U406" s="55" t="s">
        <v>565</v>
      </c>
      <c r="V406" s="43"/>
      <c r="W406" s="43"/>
      <c r="X406" s="47"/>
      <c r="Y406" s="56" t="s">
        <v>565</v>
      </c>
      <c r="Z406" s="23"/>
      <c r="AA406" s="7"/>
    </row>
    <row r="407" spans="2:27" ht="63.75">
      <c r="B407" s="6"/>
      <c r="J407" s="52"/>
      <c r="K407" s="53" t="s">
        <v>566</v>
      </c>
      <c r="L407" s="57"/>
      <c r="M407" s="57"/>
      <c r="N407" s="57"/>
      <c r="O407" s="57"/>
      <c r="P407" s="57"/>
      <c r="Q407" s="57"/>
      <c r="R407" s="57"/>
      <c r="S407" s="57"/>
      <c r="T407" s="57"/>
      <c r="U407" s="55"/>
      <c r="V407" s="43"/>
      <c r="W407" s="43"/>
      <c r="X407" s="47"/>
      <c r="Y407" s="56"/>
      <c r="Z407" s="23"/>
      <c r="AA407" s="7"/>
    </row>
    <row r="408" spans="2:27" ht="51">
      <c r="B408" s="6"/>
      <c r="J408" s="52" t="s">
        <v>567</v>
      </c>
      <c r="K408" s="53" t="s">
        <v>568</v>
      </c>
      <c r="L408" s="57"/>
      <c r="M408" s="57"/>
      <c r="N408" s="57"/>
      <c r="O408" s="57"/>
      <c r="P408" s="57"/>
      <c r="Q408" s="57"/>
      <c r="R408" s="57"/>
      <c r="S408" s="57"/>
      <c r="T408" s="57"/>
      <c r="U408" s="55"/>
      <c r="V408" s="43"/>
      <c r="W408" s="43"/>
      <c r="X408" s="47"/>
      <c r="Y408" s="56"/>
      <c r="Z408" s="23"/>
      <c r="AA408" s="7"/>
    </row>
    <row r="409" spans="2:27" ht="102">
      <c r="B409" s="6"/>
      <c r="J409" s="52"/>
      <c r="K409" s="53" t="s">
        <v>41</v>
      </c>
      <c r="L409" s="58">
        <v>500000</v>
      </c>
      <c r="M409" s="58">
        <v>32946.7</v>
      </c>
      <c r="N409" s="58">
        <v>0</v>
      </c>
      <c r="O409" s="58">
        <v>0</v>
      </c>
      <c r="P409" s="58">
        <v>0</v>
      </c>
      <c r="Q409" s="58">
        <v>0</v>
      </c>
      <c r="R409" s="58">
        <f>L409+N409+P409</f>
        <v>500000</v>
      </c>
      <c r="S409" s="58">
        <f>M409+O409+Q409</f>
        <v>32946.7</v>
      </c>
      <c r="T409" s="58">
        <v>47123.9</v>
      </c>
      <c r="U409" s="55" t="s">
        <v>569</v>
      </c>
      <c r="V409" s="43"/>
      <c r="W409" s="43"/>
      <c r="X409" s="47"/>
      <c r="Y409" s="56" t="s">
        <v>569</v>
      </c>
      <c r="Z409" s="23"/>
      <c r="AA409" s="7"/>
    </row>
    <row r="410" spans="2:27" ht="12.75">
      <c r="B410" s="6"/>
      <c r="J410" s="52"/>
      <c r="K410" s="59"/>
      <c r="L410" s="57"/>
      <c r="M410" s="57"/>
      <c r="N410" s="57"/>
      <c r="O410" s="57"/>
      <c r="P410" s="57"/>
      <c r="Q410" s="57"/>
      <c r="R410" s="57"/>
      <c r="S410" s="57"/>
      <c r="T410" s="57"/>
      <c r="U410" s="55"/>
      <c r="V410" s="43"/>
      <c r="W410" s="43"/>
      <c r="X410" s="47"/>
      <c r="Y410" s="56"/>
      <c r="Z410" s="23"/>
      <c r="AA410" s="7"/>
    </row>
    <row r="411" spans="2:27" ht="63.75">
      <c r="B411" s="6"/>
      <c r="J411" s="52"/>
      <c r="K411" s="53" t="s">
        <v>570</v>
      </c>
      <c r="L411" s="54">
        <f aca="true" t="shared" si="26" ref="L411:T411">SUM(L412:L462)</f>
        <v>3404970.9</v>
      </c>
      <c r="M411" s="54">
        <f t="shared" si="26"/>
        <v>33922.8</v>
      </c>
      <c r="N411" s="54">
        <f t="shared" si="26"/>
        <v>0</v>
      </c>
      <c r="O411" s="54">
        <f t="shared" si="26"/>
        <v>0</v>
      </c>
      <c r="P411" s="54">
        <f t="shared" si="26"/>
        <v>0</v>
      </c>
      <c r="Q411" s="54">
        <f t="shared" si="26"/>
        <v>0</v>
      </c>
      <c r="R411" s="54">
        <f t="shared" si="26"/>
        <v>3404970.9</v>
      </c>
      <c r="S411" s="54">
        <f t="shared" si="26"/>
        <v>33922.8</v>
      </c>
      <c r="T411" s="54">
        <f t="shared" si="26"/>
        <v>33922.8</v>
      </c>
      <c r="U411" s="55" t="s">
        <v>571</v>
      </c>
      <c r="V411" s="43"/>
      <c r="W411" s="43"/>
      <c r="X411" s="47"/>
      <c r="Y411" s="56" t="s">
        <v>571</v>
      </c>
      <c r="Z411" s="23"/>
      <c r="AA411" s="7"/>
    </row>
    <row r="412" spans="2:27" ht="63.75">
      <c r="B412" s="6"/>
      <c r="J412" s="52"/>
      <c r="K412" s="53" t="s">
        <v>572</v>
      </c>
      <c r="L412" s="57"/>
      <c r="M412" s="57"/>
      <c r="N412" s="57"/>
      <c r="O412" s="57"/>
      <c r="P412" s="57"/>
      <c r="Q412" s="57"/>
      <c r="R412" s="57"/>
      <c r="S412" s="57"/>
      <c r="T412" s="57"/>
      <c r="U412" s="55"/>
      <c r="V412" s="43"/>
      <c r="W412" s="43"/>
      <c r="X412" s="47"/>
      <c r="Y412" s="56"/>
      <c r="Z412" s="23"/>
      <c r="AA412" s="7"/>
    </row>
    <row r="413" spans="2:27" ht="76.5">
      <c r="B413" s="6"/>
      <c r="J413" s="52" t="s">
        <v>573</v>
      </c>
      <c r="K413" s="53" t="s">
        <v>574</v>
      </c>
      <c r="L413" s="57"/>
      <c r="M413" s="57"/>
      <c r="N413" s="57"/>
      <c r="O413" s="57"/>
      <c r="P413" s="57"/>
      <c r="Q413" s="57"/>
      <c r="R413" s="57"/>
      <c r="S413" s="57"/>
      <c r="T413" s="57"/>
      <c r="U413" s="55"/>
      <c r="V413" s="43"/>
      <c r="W413" s="43"/>
      <c r="X413" s="47"/>
      <c r="Y413" s="56"/>
      <c r="Z413" s="23"/>
      <c r="AA413" s="7"/>
    </row>
    <row r="414" spans="2:27" ht="38.25">
      <c r="B414" s="6"/>
      <c r="J414" s="52"/>
      <c r="K414" s="53" t="s">
        <v>41</v>
      </c>
      <c r="L414" s="58">
        <v>100000</v>
      </c>
      <c r="M414" s="58">
        <v>0</v>
      </c>
      <c r="N414" s="58">
        <v>0</v>
      </c>
      <c r="O414" s="58">
        <v>0</v>
      </c>
      <c r="P414" s="58">
        <v>0</v>
      </c>
      <c r="Q414" s="58">
        <v>0</v>
      </c>
      <c r="R414" s="58">
        <f>L414+N414+P414</f>
        <v>100000</v>
      </c>
      <c r="S414" s="58">
        <f>M414+O414+Q414</f>
        <v>0</v>
      </c>
      <c r="T414" s="58">
        <v>0</v>
      </c>
      <c r="U414" s="55" t="s">
        <v>308</v>
      </c>
      <c r="V414" s="43"/>
      <c r="W414" s="43"/>
      <c r="X414" s="47"/>
      <c r="Y414" s="56" t="s">
        <v>308</v>
      </c>
      <c r="Z414" s="23"/>
      <c r="AA414" s="7"/>
    </row>
    <row r="415" spans="2:27" ht="12.75">
      <c r="B415" s="6"/>
      <c r="J415" s="52"/>
      <c r="K415" s="59"/>
      <c r="L415" s="57"/>
      <c r="M415" s="57"/>
      <c r="N415" s="57"/>
      <c r="O415" s="57"/>
      <c r="P415" s="57"/>
      <c r="Q415" s="57"/>
      <c r="R415" s="57"/>
      <c r="S415" s="57"/>
      <c r="T415" s="57"/>
      <c r="U415" s="55"/>
      <c r="V415" s="43"/>
      <c r="W415" s="43"/>
      <c r="X415" s="47"/>
      <c r="Y415" s="56"/>
      <c r="Z415" s="23"/>
      <c r="AA415" s="7"/>
    </row>
    <row r="416" spans="2:27" ht="140.25">
      <c r="B416" s="6"/>
      <c r="J416" s="52" t="s">
        <v>575</v>
      </c>
      <c r="K416" s="53" t="s">
        <v>576</v>
      </c>
      <c r="L416" s="57"/>
      <c r="M416" s="57"/>
      <c r="N416" s="57"/>
      <c r="O416" s="57"/>
      <c r="P416" s="57"/>
      <c r="Q416" s="57"/>
      <c r="R416" s="57"/>
      <c r="S416" s="57"/>
      <c r="T416" s="57"/>
      <c r="U416" s="55"/>
      <c r="V416" s="43"/>
      <c r="W416" s="43"/>
      <c r="X416" s="47"/>
      <c r="Y416" s="56"/>
      <c r="Z416" s="23"/>
      <c r="AA416" s="7"/>
    </row>
    <row r="417" spans="2:27" ht="204">
      <c r="B417" s="6"/>
      <c r="J417" s="52"/>
      <c r="K417" s="53" t="s">
        <v>41</v>
      </c>
      <c r="L417" s="58">
        <v>594263.7</v>
      </c>
      <c r="M417" s="58">
        <v>0</v>
      </c>
      <c r="N417" s="58">
        <v>0</v>
      </c>
      <c r="O417" s="58">
        <v>0</v>
      </c>
      <c r="P417" s="58">
        <v>0</v>
      </c>
      <c r="Q417" s="58">
        <v>0</v>
      </c>
      <c r="R417" s="58">
        <f>L417+N417+P417</f>
        <v>594263.7</v>
      </c>
      <c r="S417" s="58">
        <f>M417+O417+Q417</f>
        <v>0</v>
      </c>
      <c r="T417" s="58">
        <v>0</v>
      </c>
      <c r="U417" s="55" t="s">
        <v>577</v>
      </c>
      <c r="V417" s="43"/>
      <c r="W417" s="43"/>
      <c r="X417" s="47"/>
      <c r="Y417" s="56" t="s">
        <v>577</v>
      </c>
      <c r="Z417" s="23"/>
      <c r="AA417" s="7"/>
    </row>
    <row r="418" spans="2:27" ht="12.75">
      <c r="B418" s="6"/>
      <c r="J418" s="52"/>
      <c r="K418" s="59"/>
      <c r="L418" s="57"/>
      <c r="M418" s="57"/>
      <c r="N418" s="57"/>
      <c r="O418" s="57"/>
      <c r="P418" s="57"/>
      <c r="Q418" s="57"/>
      <c r="R418" s="57"/>
      <c r="S418" s="57"/>
      <c r="T418" s="57"/>
      <c r="U418" s="55"/>
      <c r="V418" s="43"/>
      <c r="W418" s="43"/>
      <c r="X418" s="47"/>
      <c r="Y418" s="56"/>
      <c r="Z418" s="23"/>
      <c r="AA418" s="7"/>
    </row>
    <row r="419" spans="2:27" ht="51">
      <c r="B419" s="6"/>
      <c r="J419" s="52"/>
      <c r="K419" s="53" t="s">
        <v>578</v>
      </c>
      <c r="L419" s="57"/>
      <c r="M419" s="57"/>
      <c r="N419" s="57"/>
      <c r="O419" s="57"/>
      <c r="P419" s="57"/>
      <c r="Q419" s="57"/>
      <c r="R419" s="57"/>
      <c r="S419" s="57"/>
      <c r="T419" s="57"/>
      <c r="U419" s="55"/>
      <c r="V419" s="43"/>
      <c r="W419" s="43"/>
      <c r="X419" s="47"/>
      <c r="Y419" s="56"/>
      <c r="Z419" s="23"/>
      <c r="AA419" s="7"/>
    </row>
    <row r="420" spans="2:27" ht="165.75">
      <c r="B420" s="6"/>
      <c r="J420" s="52" t="s">
        <v>579</v>
      </c>
      <c r="K420" s="53" t="s">
        <v>580</v>
      </c>
      <c r="L420" s="57"/>
      <c r="M420" s="57"/>
      <c r="N420" s="57"/>
      <c r="O420" s="57"/>
      <c r="P420" s="57"/>
      <c r="Q420" s="57"/>
      <c r="R420" s="57"/>
      <c r="S420" s="57"/>
      <c r="T420" s="57"/>
      <c r="U420" s="55"/>
      <c r="V420" s="43"/>
      <c r="W420" s="43"/>
      <c r="X420" s="47"/>
      <c r="Y420" s="56"/>
      <c r="Z420" s="23"/>
      <c r="AA420" s="7"/>
    </row>
    <row r="421" spans="2:27" ht="38.25">
      <c r="B421" s="6"/>
      <c r="J421" s="52"/>
      <c r="K421" s="53" t="s">
        <v>37</v>
      </c>
      <c r="L421" s="58">
        <v>100000</v>
      </c>
      <c r="M421" s="58">
        <v>0</v>
      </c>
      <c r="N421" s="58">
        <v>0</v>
      </c>
      <c r="O421" s="58">
        <v>0</v>
      </c>
      <c r="P421" s="58">
        <v>0</v>
      </c>
      <c r="Q421" s="58">
        <v>0</v>
      </c>
      <c r="R421" s="58">
        <f>L421+N421+P421</f>
        <v>100000</v>
      </c>
      <c r="S421" s="58">
        <f>M421+O421+Q421</f>
        <v>0</v>
      </c>
      <c r="T421" s="58">
        <v>0</v>
      </c>
      <c r="U421" s="55" t="s">
        <v>581</v>
      </c>
      <c r="V421" s="43"/>
      <c r="W421" s="43"/>
      <c r="X421" s="47"/>
      <c r="Y421" s="56" t="s">
        <v>581</v>
      </c>
      <c r="Z421" s="23"/>
      <c r="AA421" s="7"/>
    </row>
    <row r="422" spans="2:27" ht="12.75">
      <c r="B422" s="6"/>
      <c r="J422" s="52"/>
      <c r="K422" s="59"/>
      <c r="L422" s="57"/>
      <c r="M422" s="57"/>
      <c r="N422" s="57"/>
      <c r="O422" s="57"/>
      <c r="P422" s="57"/>
      <c r="Q422" s="57"/>
      <c r="R422" s="57"/>
      <c r="S422" s="57"/>
      <c r="T422" s="57"/>
      <c r="U422" s="55"/>
      <c r="V422" s="43"/>
      <c r="W422" s="43"/>
      <c r="X422" s="47"/>
      <c r="Y422" s="56"/>
      <c r="Z422" s="23"/>
      <c r="AA422" s="7"/>
    </row>
    <row r="423" spans="2:27" ht="140.25">
      <c r="B423" s="6"/>
      <c r="J423" s="52" t="s">
        <v>582</v>
      </c>
      <c r="K423" s="53" t="s">
        <v>583</v>
      </c>
      <c r="L423" s="57"/>
      <c r="M423" s="57"/>
      <c r="N423" s="57"/>
      <c r="O423" s="57"/>
      <c r="P423" s="57"/>
      <c r="Q423" s="57"/>
      <c r="R423" s="57"/>
      <c r="S423" s="57"/>
      <c r="T423" s="57"/>
      <c r="U423" s="55"/>
      <c r="V423" s="43"/>
      <c r="W423" s="43"/>
      <c r="X423" s="47"/>
      <c r="Y423" s="56"/>
      <c r="Z423" s="23"/>
      <c r="AA423" s="7"/>
    </row>
    <row r="424" spans="2:27" ht="38.25">
      <c r="B424" s="6"/>
      <c r="J424" s="52"/>
      <c r="K424" s="53" t="s">
        <v>37</v>
      </c>
      <c r="L424" s="58">
        <v>500000</v>
      </c>
      <c r="M424" s="58">
        <v>0</v>
      </c>
      <c r="N424" s="58">
        <v>0</v>
      </c>
      <c r="O424" s="58">
        <v>0</v>
      </c>
      <c r="P424" s="58">
        <v>0</v>
      </c>
      <c r="Q424" s="58">
        <v>0</v>
      </c>
      <c r="R424" s="58">
        <f>L424+N424+P424</f>
        <v>500000</v>
      </c>
      <c r="S424" s="58">
        <f>M424+O424+Q424</f>
        <v>0</v>
      </c>
      <c r="T424" s="58">
        <v>0</v>
      </c>
      <c r="U424" s="55" t="s">
        <v>308</v>
      </c>
      <c r="V424" s="43"/>
      <c r="W424" s="43"/>
      <c r="X424" s="47"/>
      <c r="Y424" s="56" t="s">
        <v>308</v>
      </c>
      <c r="Z424" s="23"/>
      <c r="AA424" s="7"/>
    </row>
    <row r="425" spans="2:27" ht="12.75">
      <c r="B425" s="6"/>
      <c r="J425" s="52"/>
      <c r="K425" s="59"/>
      <c r="L425" s="57"/>
      <c r="M425" s="57"/>
      <c r="N425" s="57"/>
      <c r="O425" s="57"/>
      <c r="P425" s="57"/>
      <c r="Q425" s="57"/>
      <c r="R425" s="57"/>
      <c r="S425" s="57"/>
      <c r="T425" s="57"/>
      <c r="U425" s="55"/>
      <c r="V425" s="43"/>
      <c r="W425" s="43"/>
      <c r="X425" s="47"/>
      <c r="Y425" s="56"/>
      <c r="Z425" s="23"/>
      <c r="AA425" s="7"/>
    </row>
    <row r="426" spans="2:27" ht="140.25">
      <c r="B426" s="6"/>
      <c r="J426" s="52" t="s">
        <v>584</v>
      </c>
      <c r="K426" s="53" t="s">
        <v>585</v>
      </c>
      <c r="L426" s="57"/>
      <c r="M426" s="57"/>
      <c r="N426" s="57"/>
      <c r="O426" s="57"/>
      <c r="P426" s="57"/>
      <c r="Q426" s="57"/>
      <c r="R426" s="57"/>
      <c r="S426" s="57"/>
      <c r="T426" s="57"/>
      <c r="U426" s="55"/>
      <c r="V426" s="43"/>
      <c r="W426" s="43"/>
      <c r="X426" s="47"/>
      <c r="Y426" s="56"/>
      <c r="Z426" s="23"/>
      <c r="AA426" s="7"/>
    </row>
    <row r="427" spans="2:27" ht="102">
      <c r="B427" s="6"/>
      <c r="J427" s="52"/>
      <c r="K427" s="53" t="s">
        <v>41</v>
      </c>
      <c r="L427" s="58">
        <v>1000000</v>
      </c>
      <c r="M427" s="58">
        <v>33922.8</v>
      </c>
      <c r="N427" s="58">
        <v>0</v>
      </c>
      <c r="O427" s="58">
        <v>0</v>
      </c>
      <c r="P427" s="58">
        <v>0</v>
      </c>
      <c r="Q427" s="58">
        <v>0</v>
      </c>
      <c r="R427" s="58">
        <f>L427+N427+P427</f>
        <v>1000000</v>
      </c>
      <c r="S427" s="58">
        <f>M427+O427+Q427</f>
        <v>33922.8</v>
      </c>
      <c r="T427" s="58">
        <v>33922.8</v>
      </c>
      <c r="U427" s="55" t="s">
        <v>586</v>
      </c>
      <c r="V427" s="43"/>
      <c r="W427" s="43"/>
      <c r="X427" s="47"/>
      <c r="Y427" s="56" t="s">
        <v>586</v>
      </c>
      <c r="Z427" s="23"/>
      <c r="AA427" s="7"/>
    </row>
    <row r="428" spans="2:27" ht="12.75">
      <c r="B428" s="6"/>
      <c r="J428" s="52"/>
      <c r="K428" s="59"/>
      <c r="L428" s="57"/>
      <c r="M428" s="57"/>
      <c r="N428" s="57"/>
      <c r="O428" s="57"/>
      <c r="P428" s="57"/>
      <c r="Q428" s="57"/>
      <c r="R428" s="57"/>
      <c r="S428" s="57"/>
      <c r="T428" s="57"/>
      <c r="U428" s="55"/>
      <c r="V428" s="43"/>
      <c r="W428" s="43"/>
      <c r="X428" s="47"/>
      <c r="Y428" s="56"/>
      <c r="Z428" s="23"/>
      <c r="AA428" s="7"/>
    </row>
    <row r="429" spans="2:27" ht="140.25">
      <c r="B429" s="6"/>
      <c r="J429" s="52" t="s">
        <v>587</v>
      </c>
      <c r="K429" s="53" t="s">
        <v>588</v>
      </c>
      <c r="L429" s="57"/>
      <c r="M429" s="57"/>
      <c r="N429" s="57"/>
      <c r="O429" s="57"/>
      <c r="P429" s="57"/>
      <c r="Q429" s="57"/>
      <c r="R429" s="57"/>
      <c r="S429" s="57"/>
      <c r="T429" s="57"/>
      <c r="U429" s="55"/>
      <c r="V429" s="43"/>
      <c r="W429" s="43"/>
      <c r="X429" s="47"/>
      <c r="Y429" s="56"/>
      <c r="Z429" s="23"/>
      <c r="AA429" s="7"/>
    </row>
    <row r="430" spans="2:27" ht="63.75">
      <c r="B430" s="6"/>
      <c r="J430" s="52"/>
      <c r="K430" s="53" t="s">
        <v>41</v>
      </c>
      <c r="L430" s="58">
        <v>100000</v>
      </c>
      <c r="M430" s="58">
        <v>0</v>
      </c>
      <c r="N430" s="58">
        <v>0</v>
      </c>
      <c r="O430" s="58">
        <v>0</v>
      </c>
      <c r="P430" s="58">
        <v>0</v>
      </c>
      <c r="Q430" s="58">
        <v>0</v>
      </c>
      <c r="R430" s="58">
        <f>L430+N430+P430</f>
        <v>100000</v>
      </c>
      <c r="S430" s="58">
        <f>M430+O430+Q430</f>
        <v>0</v>
      </c>
      <c r="T430" s="58">
        <v>0</v>
      </c>
      <c r="U430" s="55" t="s">
        <v>589</v>
      </c>
      <c r="V430" s="43"/>
      <c r="W430" s="43"/>
      <c r="X430" s="47"/>
      <c r="Y430" s="56" t="s">
        <v>589</v>
      </c>
      <c r="Z430" s="23"/>
      <c r="AA430" s="7"/>
    </row>
    <row r="431" spans="2:27" ht="12.75">
      <c r="B431" s="6"/>
      <c r="J431" s="52"/>
      <c r="K431" s="59"/>
      <c r="L431" s="57"/>
      <c r="M431" s="57"/>
      <c r="N431" s="57"/>
      <c r="O431" s="57"/>
      <c r="P431" s="57"/>
      <c r="Q431" s="57"/>
      <c r="R431" s="57"/>
      <c r="S431" s="57"/>
      <c r="T431" s="57"/>
      <c r="U431" s="55"/>
      <c r="V431" s="43"/>
      <c r="W431" s="43"/>
      <c r="X431" s="47"/>
      <c r="Y431" s="56"/>
      <c r="Z431" s="23"/>
      <c r="AA431" s="7"/>
    </row>
    <row r="432" spans="2:27" ht="153">
      <c r="B432" s="6"/>
      <c r="J432" s="52" t="s">
        <v>590</v>
      </c>
      <c r="K432" s="53" t="s">
        <v>591</v>
      </c>
      <c r="L432" s="57"/>
      <c r="M432" s="57"/>
      <c r="N432" s="57"/>
      <c r="O432" s="57"/>
      <c r="P432" s="57"/>
      <c r="Q432" s="57"/>
      <c r="R432" s="57"/>
      <c r="S432" s="57"/>
      <c r="T432" s="57"/>
      <c r="U432" s="55"/>
      <c r="V432" s="43"/>
      <c r="W432" s="43"/>
      <c r="X432" s="47"/>
      <c r="Y432" s="56"/>
      <c r="Z432" s="23"/>
      <c r="AA432" s="7"/>
    </row>
    <row r="433" spans="2:27" ht="63.75">
      <c r="B433" s="6"/>
      <c r="J433" s="52"/>
      <c r="K433" s="53" t="s">
        <v>41</v>
      </c>
      <c r="L433" s="58">
        <v>100000</v>
      </c>
      <c r="M433" s="58">
        <v>0</v>
      </c>
      <c r="N433" s="58">
        <v>0</v>
      </c>
      <c r="O433" s="58">
        <v>0</v>
      </c>
      <c r="P433" s="58">
        <v>0</v>
      </c>
      <c r="Q433" s="58">
        <v>0</v>
      </c>
      <c r="R433" s="58">
        <f>L433+N433+P433</f>
        <v>100000</v>
      </c>
      <c r="S433" s="58">
        <f>M433+O433+Q433</f>
        <v>0</v>
      </c>
      <c r="T433" s="58">
        <v>0</v>
      </c>
      <c r="U433" s="55" t="s">
        <v>592</v>
      </c>
      <c r="V433" s="43"/>
      <c r="W433" s="43"/>
      <c r="X433" s="47"/>
      <c r="Y433" s="56" t="s">
        <v>592</v>
      </c>
      <c r="Z433" s="23"/>
      <c r="AA433" s="7"/>
    </row>
    <row r="434" spans="2:27" ht="12.75">
      <c r="B434" s="6"/>
      <c r="J434" s="52"/>
      <c r="K434" s="59"/>
      <c r="L434" s="57"/>
      <c r="M434" s="57"/>
      <c r="N434" s="57"/>
      <c r="O434" s="57"/>
      <c r="P434" s="57"/>
      <c r="Q434" s="57"/>
      <c r="R434" s="57"/>
      <c r="S434" s="57"/>
      <c r="T434" s="57"/>
      <c r="U434" s="55"/>
      <c r="V434" s="43"/>
      <c r="W434" s="43"/>
      <c r="X434" s="47"/>
      <c r="Y434" s="56"/>
      <c r="Z434" s="23"/>
      <c r="AA434" s="7"/>
    </row>
    <row r="435" spans="2:27" ht="63.75">
      <c r="B435" s="6"/>
      <c r="J435" s="52"/>
      <c r="K435" s="53" t="s">
        <v>256</v>
      </c>
      <c r="L435" s="57"/>
      <c r="M435" s="57"/>
      <c r="N435" s="57"/>
      <c r="O435" s="57"/>
      <c r="P435" s="57"/>
      <c r="Q435" s="57"/>
      <c r="R435" s="57"/>
      <c r="S435" s="57"/>
      <c r="T435" s="57"/>
      <c r="U435" s="55"/>
      <c r="V435" s="43"/>
      <c r="W435" s="43"/>
      <c r="X435" s="47"/>
      <c r="Y435" s="56"/>
      <c r="Z435" s="23"/>
      <c r="AA435" s="7"/>
    </row>
    <row r="436" spans="2:27" ht="89.25">
      <c r="B436" s="6"/>
      <c r="J436" s="52" t="s">
        <v>593</v>
      </c>
      <c r="K436" s="53" t="s">
        <v>594</v>
      </c>
      <c r="L436" s="57"/>
      <c r="M436" s="57"/>
      <c r="N436" s="57"/>
      <c r="O436" s="57"/>
      <c r="P436" s="57"/>
      <c r="Q436" s="57"/>
      <c r="R436" s="57"/>
      <c r="S436" s="57"/>
      <c r="T436" s="57"/>
      <c r="U436" s="55"/>
      <c r="V436" s="43"/>
      <c r="W436" s="43"/>
      <c r="X436" s="47"/>
      <c r="Y436" s="56"/>
      <c r="Z436" s="23"/>
      <c r="AA436" s="7"/>
    </row>
    <row r="437" spans="2:27" ht="76.5">
      <c r="B437" s="6"/>
      <c r="J437" s="52"/>
      <c r="K437" s="53" t="s">
        <v>207</v>
      </c>
      <c r="L437" s="58">
        <v>2656.7</v>
      </c>
      <c r="M437" s="58">
        <v>0</v>
      </c>
      <c r="N437" s="58">
        <v>0</v>
      </c>
      <c r="O437" s="58">
        <v>0</v>
      </c>
      <c r="P437" s="58">
        <v>0</v>
      </c>
      <c r="Q437" s="58">
        <v>0</v>
      </c>
      <c r="R437" s="58">
        <f>L437+N437+P437</f>
        <v>2656.7</v>
      </c>
      <c r="S437" s="58">
        <f>M437+O437+Q437</f>
        <v>0</v>
      </c>
      <c r="T437" s="58">
        <v>0</v>
      </c>
      <c r="U437" s="55" t="s">
        <v>342</v>
      </c>
      <c r="V437" s="43"/>
      <c r="W437" s="43"/>
      <c r="X437" s="47"/>
      <c r="Y437" s="56" t="s">
        <v>342</v>
      </c>
      <c r="Z437" s="23"/>
      <c r="AA437" s="7"/>
    </row>
    <row r="438" spans="2:27" ht="12.75">
      <c r="B438" s="6"/>
      <c r="J438" s="52"/>
      <c r="K438" s="59"/>
      <c r="L438" s="57"/>
      <c r="M438" s="57"/>
      <c r="N438" s="57"/>
      <c r="O438" s="57"/>
      <c r="P438" s="57"/>
      <c r="Q438" s="57"/>
      <c r="R438" s="57"/>
      <c r="S438" s="57"/>
      <c r="T438" s="57"/>
      <c r="U438" s="55"/>
      <c r="V438" s="43"/>
      <c r="W438" s="43"/>
      <c r="X438" s="47"/>
      <c r="Y438" s="56"/>
      <c r="Z438" s="23"/>
      <c r="AA438" s="7"/>
    </row>
    <row r="439" spans="2:27" ht="12.75">
      <c r="B439" s="6"/>
      <c r="J439" s="52"/>
      <c r="K439" s="53" t="s">
        <v>37</v>
      </c>
      <c r="L439" s="58">
        <v>50000</v>
      </c>
      <c r="M439" s="58">
        <v>0</v>
      </c>
      <c r="N439" s="58">
        <v>0</v>
      </c>
      <c r="O439" s="58">
        <v>0</v>
      </c>
      <c r="P439" s="58">
        <v>0</v>
      </c>
      <c r="Q439" s="58">
        <v>0</v>
      </c>
      <c r="R439" s="58">
        <f>L439+N439+P439</f>
        <v>50000</v>
      </c>
      <c r="S439" s="58">
        <f>M439+O439+Q439</f>
        <v>0</v>
      </c>
      <c r="T439" s="58">
        <v>0</v>
      </c>
      <c r="U439" s="55"/>
      <c r="V439" s="43"/>
      <c r="W439" s="43"/>
      <c r="X439" s="47"/>
      <c r="Y439" s="56"/>
      <c r="Z439" s="23"/>
      <c r="AA439" s="7"/>
    </row>
    <row r="440" spans="2:27" ht="12.75">
      <c r="B440" s="6"/>
      <c r="J440" s="52"/>
      <c r="K440" s="59"/>
      <c r="L440" s="57"/>
      <c r="M440" s="57"/>
      <c r="N440" s="57"/>
      <c r="O440" s="57"/>
      <c r="P440" s="57"/>
      <c r="Q440" s="57"/>
      <c r="R440" s="57"/>
      <c r="S440" s="57"/>
      <c r="T440" s="57"/>
      <c r="U440" s="55"/>
      <c r="V440" s="43"/>
      <c r="W440" s="43"/>
      <c r="X440" s="47"/>
      <c r="Y440" s="56"/>
      <c r="Z440" s="23"/>
      <c r="AA440" s="7"/>
    </row>
    <row r="441" spans="2:27" ht="153">
      <c r="B441" s="6"/>
      <c r="J441" s="52" t="s">
        <v>595</v>
      </c>
      <c r="K441" s="53" t="s">
        <v>596</v>
      </c>
      <c r="L441" s="57"/>
      <c r="M441" s="57"/>
      <c r="N441" s="57"/>
      <c r="O441" s="57"/>
      <c r="P441" s="57"/>
      <c r="Q441" s="57"/>
      <c r="R441" s="57"/>
      <c r="S441" s="57"/>
      <c r="T441" s="57"/>
      <c r="U441" s="55"/>
      <c r="V441" s="43"/>
      <c r="W441" s="43"/>
      <c r="X441" s="47"/>
      <c r="Y441" s="56"/>
      <c r="Z441" s="23"/>
      <c r="AA441" s="7"/>
    </row>
    <row r="442" spans="2:27" ht="178.5">
      <c r="B442" s="6"/>
      <c r="J442" s="52"/>
      <c r="K442" s="53" t="s">
        <v>41</v>
      </c>
      <c r="L442" s="58">
        <v>800000</v>
      </c>
      <c r="M442" s="58">
        <v>0</v>
      </c>
      <c r="N442" s="58">
        <v>0</v>
      </c>
      <c r="O442" s="58">
        <v>0</v>
      </c>
      <c r="P442" s="58">
        <v>0</v>
      </c>
      <c r="Q442" s="58">
        <v>0</v>
      </c>
      <c r="R442" s="58">
        <f>L442+N442+P442</f>
        <v>800000</v>
      </c>
      <c r="S442" s="58">
        <f>M442+O442+Q442</f>
        <v>0</v>
      </c>
      <c r="T442" s="58">
        <v>0</v>
      </c>
      <c r="U442" s="55" t="s">
        <v>597</v>
      </c>
      <c r="V442" s="43"/>
      <c r="W442" s="43"/>
      <c r="X442" s="47"/>
      <c r="Y442" s="56" t="s">
        <v>597</v>
      </c>
      <c r="Z442" s="23"/>
      <c r="AA442" s="7"/>
    </row>
    <row r="443" spans="2:27" ht="12.75">
      <c r="B443" s="6"/>
      <c r="J443" s="52"/>
      <c r="K443" s="59"/>
      <c r="L443" s="57"/>
      <c r="M443" s="57"/>
      <c r="N443" s="57"/>
      <c r="O443" s="57"/>
      <c r="P443" s="57"/>
      <c r="Q443" s="57"/>
      <c r="R443" s="57"/>
      <c r="S443" s="57"/>
      <c r="T443" s="57"/>
      <c r="U443" s="55"/>
      <c r="V443" s="43"/>
      <c r="W443" s="43"/>
      <c r="X443" s="47"/>
      <c r="Y443" s="56"/>
      <c r="Z443" s="23"/>
      <c r="AA443" s="7"/>
    </row>
    <row r="444" spans="2:27" ht="63.75">
      <c r="B444" s="6"/>
      <c r="J444" s="52"/>
      <c r="K444" s="53" t="s">
        <v>572</v>
      </c>
      <c r="L444" s="57"/>
      <c r="M444" s="57"/>
      <c r="N444" s="57"/>
      <c r="O444" s="57"/>
      <c r="P444" s="57"/>
      <c r="Q444" s="57"/>
      <c r="R444" s="57"/>
      <c r="S444" s="57"/>
      <c r="T444" s="57"/>
      <c r="U444" s="55"/>
      <c r="V444" s="43"/>
      <c r="W444" s="43"/>
      <c r="X444" s="47"/>
      <c r="Y444" s="56"/>
      <c r="Z444" s="23"/>
      <c r="AA444" s="7"/>
    </row>
    <row r="445" spans="2:27" ht="76.5">
      <c r="B445" s="6"/>
      <c r="J445" s="52" t="s">
        <v>598</v>
      </c>
      <c r="K445" s="53" t="s">
        <v>599</v>
      </c>
      <c r="L445" s="57"/>
      <c r="M445" s="57"/>
      <c r="N445" s="57"/>
      <c r="O445" s="57"/>
      <c r="P445" s="57"/>
      <c r="Q445" s="57"/>
      <c r="R445" s="57"/>
      <c r="S445" s="57"/>
      <c r="T445" s="57"/>
      <c r="U445" s="55"/>
      <c r="V445" s="43"/>
      <c r="W445" s="43"/>
      <c r="X445" s="47"/>
      <c r="Y445" s="56"/>
      <c r="Z445" s="23"/>
      <c r="AA445" s="7"/>
    </row>
    <row r="446" spans="2:27" ht="51">
      <c r="B446" s="6"/>
      <c r="J446" s="52"/>
      <c r="K446" s="60" t="s">
        <v>207</v>
      </c>
      <c r="L446" s="58">
        <v>2275</v>
      </c>
      <c r="M446" s="58">
        <v>0</v>
      </c>
      <c r="N446" s="58">
        <v>0</v>
      </c>
      <c r="O446" s="58">
        <v>0</v>
      </c>
      <c r="P446" s="58">
        <v>0</v>
      </c>
      <c r="Q446" s="58">
        <v>0</v>
      </c>
      <c r="R446" s="58">
        <f>L446+N446+P446</f>
        <v>2275</v>
      </c>
      <c r="S446" s="58">
        <f>M446+O446+Q446</f>
        <v>0</v>
      </c>
      <c r="T446" s="58">
        <v>0</v>
      </c>
      <c r="U446" s="55" t="s">
        <v>600</v>
      </c>
      <c r="V446" s="43"/>
      <c r="W446" s="43"/>
      <c r="X446" s="47"/>
      <c r="Y446" s="56" t="s">
        <v>600</v>
      </c>
      <c r="Z446" s="23"/>
      <c r="AA446" s="7"/>
    </row>
    <row r="447" spans="2:27" ht="12.75">
      <c r="B447" s="6"/>
      <c r="J447" s="52"/>
      <c r="K447" s="59"/>
      <c r="L447" s="57"/>
      <c r="M447" s="57"/>
      <c r="N447" s="57"/>
      <c r="O447" s="57"/>
      <c r="P447" s="57"/>
      <c r="Q447" s="57"/>
      <c r="R447" s="57"/>
      <c r="S447" s="57"/>
      <c r="T447" s="57"/>
      <c r="U447" s="55"/>
      <c r="V447" s="43"/>
      <c r="W447" s="43"/>
      <c r="X447" s="47"/>
      <c r="Y447" s="56"/>
      <c r="Z447" s="23"/>
      <c r="AA447" s="7"/>
    </row>
    <row r="448" spans="2:27" ht="76.5">
      <c r="B448" s="6"/>
      <c r="J448" s="52" t="s">
        <v>601</v>
      </c>
      <c r="K448" s="53" t="s">
        <v>602</v>
      </c>
      <c r="L448" s="57"/>
      <c r="M448" s="57"/>
      <c r="N448" s="57"/>
      <c r="O448" s="57"/>
      <c r="P448" s="57"/>
      <c r="Q448" s="57"/>
      <c r="R448" s="57"/>
      <c r="S448" s="57"/>
      <c r="T448" s="57"/>
      <c r="U448" s="55"/>
      <c r="V448" s="43"/>
      <c r="W448" s="43"/>
      <c r="X448" s="47"/>
      <c r="Y448" s="56"/>
      <c r="Z448" s="23"/>
      <c r="AA448" s="7"/>
    </row>
    <row r="449" spans="2:27" ht="76.5">
      <c r="B449" s="6"/>
      <c r="J449" s="52"/>
      <c r="K449" s="60" t="s">
        <v>207</v>
      </c>
      <c r="L449" s="58">
        <v>450.3</v>
      </c>
      <c r="M449" s="58">
        <v>0</v>
      </c>
      <c r="N449" s="58">
        <v>0</v>
      </c>
      <c r="O449" s="58">
        <v>0</v>
      </c>
      <c r="P449" s="58">
        <v>0</v>
      </c>
      <c r="Q449" s="58">
        <v>0</v>
      </c>
      <c r="R449" s="58">
        <f>L449+N449+P449</f>
        <v>450.3</v>
      </c>
      <c r="S449" s="58">
        <f>M449+O449+Q449</f>
        <v>0</v>
      </c>
      <c r="T449" s="58">
        <v>0</v>
      </c>
      <c r="U449" s="55" t="s">
        <v>603</v>
      </c>
      <c r="V449" s="43"/>
      <c r="W449" s="43"/>
      <c r="X449" s="47"/>
      <c r="Y449" s="56" t="s">
        <v>603</v>
      </c>
      <c r="Z449" s="23"/>
      <c r="AA449" s="7"/>
    </row>
    <row r="450" spans="2:27" ht="12.75">
      <c r="B450" s="6"/>
      <c r="J450" s="52"/>
      <c r="K450" s="59"/>
      <c r="L450" s="57"/>
      <c r="M450" s="57"/>
      <c r="N450" s="57"/>
      <c r="O450" s="57"/>
      <c r="P450" s="57"/>
      <c r="Q450" s="57"/>
      <c r="R450" s="57"/>
      <c r="S450" s="57"/>
      <c r="T450" s="57"/>
      <c r="U450" s="55"/>
      <c r="V450" s="43"/>
      <c r="W450" s="43"/>
      <c r="X450" s="47"/>
      <c r="Y450" s="56"/>
      <c r="Z450" s="23"/>
      <c r="AA450" s="7"/>
    </row>
    <row r="451" spans="2:27" ht="89.25">
      <c r="B451" s="6"/>
      <c r="J451" s="52" t="s">
        <v>604</v>
      </c>
      <c r="K451" s="53" t="s">
        <v>605</v>
      </c>
      <c r="L451" s="57"/>
      <c r="M451" s="57"/>
      <c r="N451" s="57"/>
      <c r="O451" s="57"/>
      <c r="P451" s="57"/>
      <c r="Q451" s="57"/>
      <c r="R451" s="57"/>
      <c r="S451" s="57"/>
      <c r="T451" s="57"/>
      <c r="U451" s="55"/>
      <c r="V451" s="43"/>
      <c r="W451" s="43"/>
      <c r="X451" s="47"/>
      <c r="Y451" s="56"/>
      <c r="Z451" s="23"/>
      <c r="AA451" s="7"/>
    </row>
    <row r="452" spans="2:27" ht="51">
      <c r="B452" s="6"/>
      <c r="J452" s="52"/>
      <c r="K452" s="60" t="s">
        <v>207</v>
      </c>
      <c r="L452" s="58">
        <v>527.4</v>
      </c>
      <c r="M452" s="58">
        <v>0</v>
      </c>
      <c r="N452" s="58">
        <v>0</v>
      </c>
      <c r="O452" s="58">
        <v>0</v>
      </c>
      <c r="P452" s="58">
        <v>0</v>
      </c>
      <c r="Q452" s="58">
        <v>0</v>
      </c>
      <c r="R452" s="58">
        <f>L452+N452+P452</f>
        <v>527.4</v>
      </c>
      <c r="S452" s="58">
        <f>M452+O452+Q452</f>
        <v>0</v>
      </c>
      <c r="T452" s="58">
        <v>0</v>
      </c>
      <c r="U452" s="55" t="s">
        <v>600</v>
      </c>
      <c r="V452" s="43"/>
      <c r="W452" s="43"/>
      <c r="X452" s="47"/>
      <c r="Y452" s="56" t="s">
        <v>600</v>
      </c>
      <c r="Z452" s="23"/>
      <c r="AA452" s="7"/>
    </row>
    <row r="453" spans="2:27" ht="12.75">
      <c r="B453" s="6"/>
      <c r="J453" s="52"/>
      <c r="K453" s="59"/>
      <c r="L453" s="57"/>
      <c r="M453" s="57"/>
      <c r="N453" s="57"/>
      <c r="O453" s="57"/>
      <c r="P453" s="57"/>
      <c r="Q453" s="57"/>
      <c r="R453" s="57"/>
      <c r="S453" s="57"/>
      <c r="T453" s="57"/>
      <c r="U453" s="55"/>
      <c r="V453" s="43"/>
      <c r="W453" s="43"/>
      <c r="X453" s="47"/>
      <c r="Y453" s="56"/>
      <c r="Z453" s="23"/>
      <c r="AA453" s="7"/>
    </row>
    <row r="454" spans="2:27" ht="51">
      <c r="B454" s="6"/>
      <c r="J454" s="52"/>
      <c r="K454" s="53" t="s">
        <v>578</v>
      </c>
      <c r="L454" s="57"/>
      <c r="M454" s="57"/>
      <c r="N454" s="57"/>
      <c r="O454" s="57"/>
      <c r="P454" s="57"/>
      <c r="Q454" s="57"/>
      <c r="R454" s="57"/>
      <c r="S454" s="57"/>
      <c r="T454" s="57"/>
      <c r="U454" s="55"/>
      <c r="V454" s="43"/>
      <c r="W454" s="43"/>
      <c r="X454" s="47"/>
      <c r="Y454" s="56"/>
      <c r="Z454" s="23"/>
      <c r="AA454" s="7"/>
    </row>
    <row r="455" spans="2:27" ht="89.25">
      <c r="B455" s="6"/>
      <c r="J455" s="52" t="s">
        <v>606</v>
      </c>
      <c r="K455" s="53" t="s">
        <v>607</v>
      </c>
      <c r="L455" s="57"/>
      <c r="M455" s="57"/>
      <c r="N455" s="57"/>
      <c r="O455" s="57"/>
      <c r="P455" s="57"/>
      <c r="Q455" s="57"/>
      <c r="R455" s="57"/>
      <c r="S455" s="57"/>
      <c r="T455" s="57"/>
      <c r="U455" s="55"/>
      <c r="V455" s="43"/>
      <c r="W455" s="43"/>
      <c r="X455" s="47"/>
      <c r="Y455" s="56"/>
      <c r="Z455" s="23"/>
      <c r="AA455" s="7"/>
    </row>
    <row r="456" spans="2:27" ht="76.5">
      <c r="B456" s="6"/>
      <c r="J456" s="52"/>
      <c r="K456" s="60" t="s">
        <v>207</v>
      </c>
      <c r="L456" s="58">
        <v>3297.8</v>
      </c>
      <c r="M456" s="58">
        <v>0</v>
      </c>
      <c r="N456" s="58">
        <v>0</v>
      </c>
      <c r="O456" s="58">
        <v>0</v>
      </c>
      <c r="P456" s="58">
        <v>0</v>
      </c>
      <c r="Q456" s="58">
        <v>0</v>
      </c>
      <c r="R456" s="58">
        <f>L456+N456+P456</f>
        <v>3297.8</v>
      </c>
      <c r="S456" s="58">
        <f>M456+O456+Q456</f>
        <v>0</v>
      </c>
      <c r="T456" s="58">
        <v>0</v>
      </c>
      <c r="U456" s="55" t="s">
        <v>608</v>
      </c>
      <c r="V456" s="43"/>
      <c r="W456" s="43"/>
      <c r="X456" s="47"/>
      <c r="Y456" s="56" t="s">
        <v>608</v>
      </c>
      <c r="Z456" s="23"/>
      <c r="AA456" s="7"/>
    </row>
    <row r="457" spans="2:27" ht="12.75">
      <c r="B457" s="6"/>
      <c r="J457" s="52"/>
      <c r="K457" s="59"/>
      <c r="L457" s="57"/>
      <c r="M457" s="57"/>
      <c r="N457" s="57"/>
      <c r="O457" s="57"/>
      <c r="P457" s="57"/>
      <c r="Q457" s="57"/>
      <c r="R457" s="57"/>
      <c r="S457" s="57"/>
      <c r="T457" s="57"/>
      <c r="U457" s="55"/>
      <c r="V457" s="43"/>
      <c r="W457" s="43"/>
      <c r="X457" s="47"/>
      <c r="Y457" s="56"/>
      <c r="Z457" s="23"/>
      <c r="AA457" s="7"/>
    </row>
    <row r="458" spans="2:27" ht="89.25">
      <c r="B458" s="6"/>
      <c r="J458" s="52" t="s">
        <v>609</v>
      </c>
      <c r="K458" s="53" t="s">
        <v>610</v>
      </c>
      <c r="L458" s="57"/>
      <c r="M458" s="57"/>
      <c r="N458" s="57"/>
      <c r="O458" s="57"/>
      <c r="P458" s="57"/>
      <c r="Q458" s="57"/>
      <c r="R458" s="57"/>
      <c r="S458" s="57"/>
      <c r="T458" s="57"/>
      <c r="U458" s="55"/>
      <c r="V458" s="43"/>
      <c r="W458" s="43"/>
      <c r="X458" s="47"/>
      <c r="Y458" s="56"/>
      <c r="Z458" s="23"/>
      <c r="AA458" s="7"/>
    </row>
    <row r="459" spans="2:27" ht="38.25">
      <c r="B459" s="6"/>
      <c r="J459" s="52"/>
      <c r="K459" s="53" t="s">
        <v>207</v>
      </c>
      <c r="L459" s="58">
        <v>1500</v>
      </c>
      <c r="M459" s="58">
        <v>0</v>
      </c>
      <c r="N459" s="58">
        <v>0</v>
      </c>
      <c r="O459" s="58">
        <v>0</v>
      </c>
      <c r="P459" s="58">
        <v>0</v>
      </c>
      <c r="Q459" s="58">
        <v>0</v>
      </c>
      <c r="R459" s="58">
        <f>L459+N459+P459</f>
        <v>1500</v>
      </c>
      <c r="S459" s="58">
        <f>M459+O459+Q459</f>
        <v>0</v>
      </c>
      <c r="T459" s="58">
        <v>0</v>
      </c>
      <c r="U459" s="55" t="s">
        <v>308</v>
      </c>
      <c r="V459" s="43"/>
      <c r="W459" s="43"/>
      <c r="X459" s="47"/>
      <c r="Y459" s="56" t="s">
        <v>308</v>
      </c>
      <c r="Z459" s="23"/>
      <c r="AA459" s="7"/>
    </row>
    <row r="460" spans="2:27" ht="12.75">
      <c r="B460" s="6"/>
      <c r="J460" s="52"/>
      <c r="K460" s="59"/>
      <c r="L460" s="57"/>
      <c r="M460" s="57"/>
      <c r="N460" s="57"/>
      <c r="O460" s="57"/>
      <c r="P460" s="57"/>
      <c r="Q460" s="57"/>
      <c r="R460" s="57"/>
      <c r="S460" s="57"/>
      <c r="T460" s="57"/>
      <c r="U460" s="55"/>
      <c r="V460" s="43"/>
      <c r="W460" s="43"/>
      <c r="X460" s="47"/>
      <c r="Y460" s="56"/>
      <c r="Z460" s="23"/>
      <c r="AA460" s="7"/>
    </row>
    <row r="461" spans="2:27" ht="12.75">
      <c r="B461" s="6"/>
      <c r="J461" s="52"/>
      <c r="K461" s="53" t="s">
        <v>265</v>
      </c>
      <c r="L461" s="58">
        <v>50000</v>
      </c>
      <c r="M461" s="58">
        <v>0</v>
      </c>
      <c r="N461" s="58">
        <v>0</v>
      </c>
      <c r="O461" s="58">
        <v>0</v>
      </c>
      <c r="P461" s="58">
        <v>0</v>
      </c>
      <c r="Q461" s="58">
        <v>0</v>
      </c>
      <c r="R461" s="58">
        <f>L461+N461+P461</f>
        <v>50000</v>
      </c>
      <c r="S461" s="58">
        <f>M461+O461+Q461</f>
        <v>0</v>
      </c>
      <c r="T461" s="58">
        <v>0</v>
      </c>
      <c r="U461" s="55"/>
      <c r="V461" s="43"/>
      <c r="W461" s="43"/>
      <c r="X461" s="47"/>
      <c r="Y461" s="56"/>
      <c r="Z461" s="23"/>
      <c r="AA461" s="7"/>
    </row>
    <row r="462" spans="2:27" ht="12.75">
      <c r="B462" s="6"/>
      <c r="J462" s="52"/>
      <c r="K462" s="59"/>
      <c r="L462" s="57"/>
      <c r="M462" s="57"/>
      <c r="N462" s="57"/>
      <c r="O462" s="57"/>
      <c r="P462" s="57"/>
      <c r="Q462" s="57"/>
      <c r="R462" s="57"/>
      <c r="S462" s="57"/>
      <c r="T462" s="57"/>
      <c r="U462" s="55"/>
      <c r="V462" s="43"/>
      <c r="W462" s="43"/>
      <c r="X462" s="47"/>
      <c r="Y462" s="56"/>
      <c r="Z462" s="23"/>
      <c r="AA462" s="7"/>
    </row>
    <row r="463" spans="2:27" ht="51">
      <c r="B463" s="6"/>
      <c r="J463" s="52"/>
      <c r="K463" s="53" t="s">
        <v>611</v>
      </c>
      <c r="L463" s="54">
        <f aca="true" t="shared" si="27" ref="L463:T463">SUM(L464:L467)</f>
        <v>1000000</v>
      </c>
      <c r="M463" s="54">
        <f t="shared" si="27"/>
        <v>178848.7</v>
      </c>
      <c r="N463" s="54">
        <f t="shared" si="27"/>
        <v>0</v>
      </c>
      <c r="O463" s="54">
        <f t="shared" si="27"/>
        <v>0</v>
      </c>
      <c r="P463" s="54">
        <f t="shared" si="27"/>
        <v>0</v>
      </c>
      <c r="Q463" s="54">
        <f t="shared" si="27"/>
        <v>0</v>
      </c>
      <c r="R463" s="54">
        <f t="shared" si="27"/>
        <v>1000000</v>
      </c>
      <c r="S463" s="54">
        <f t="shared" si="27"/>
        <v>178848.7</v>
      </c>
      <c r="T463" s="54">
        <f t="shared" si="27"/>
        <v>179791.6</v>
      </c>
      <c r="U463" s="55" t="s">
        <v>612</v>
      </c>
      <c r="V463" s="43"/>
      <c r="W463" s="43"/>
      <c r="X463" s="47"/>
      <c r="Y463" s="56" t="s">
        <v>612</v>
      </c>
      <c r="Z463" s="23"/>
      <c r="AA463" s="7"/>
    </row>
    <row r="464" spans="2:27" ht="51">
      <c r="B464" s="6"/>
      <c r="J464" s="52"/>
      <c r="K464" s="53" t="s">
        <v>613</v>
      </c>
      <c r="L464" s="57"/>
      <c r="M464" s="57"/>
      <c r="N464" s="57"/>
      <c r="O464" s="57"/>
      <c r="P464" s="57"/>
      <c r="Q464" s="57"/>
      <c r="R464" s="57"/>
      <c r="S464" s="57"/>
      <c r="T464" s="57"/>
      <c r="U464" s="55"/>
      <c r="V464" s="43"/>
      <c r="W464" s="43"/>
      <c r="X464" s="47"/>
      <c r="Y464" s="56"/>
      <c r="Z464" s="23"/>
      <c r="AA464" s="7"/>
    </row>
    <row r="465" spans="2:27" ht="102">
      <c r="B465" s="6"/>
      <c r="J465" s="52" t="s">
        <v>614</v>
      </c>
      <c r="K465" s="53" t="s">
        <v>615</v>
      </c>
      <c r="L465" s="57"/>
      <c r="M465" s="57"/>
      <c r="N465" s="57"/>
      <c r="O465" s="57"/>
      <c r="P465" s="57"/>
      <c r="Q465" s="57"/>
      <c r="R465" s="57"/>
      <c r="S465" s="57"/>
      <c r="T465" s="57"/>
      <c r="U465" s="55"/>
      <c r="V465" s="43"/>
      <c r="W465" s="43"/>
      <c r="X465" s="47"/>
      <c r="Y465" s="56"/>
      <c r="Z465" s="23"/>
      <c r="AA465" s="7"/>
    </row>
    <row r="466" spans="2:27" ht="102">
      <c r="B466" s="6"/>
      <c r="J466" s="52"/>
      <c r="K466" s="53" t="s">
        <v>41</v>
      </c>
      <c r="L466" s="58">
        <v>1000000</v>
      </c>
      <c r="M466" s="58">
        <v>178848.7</v>
      </c>
      <c r="N466" s="58">
        <v>0</v>
      </c>
      <c r="O466" s="58">
        <v>0</v>
      </c>
      <c r="P466" s="58">
        <v>0</v>
      </c>
      <c r="Q466" s="58">
        <v>0</v>
      </c>
      <c r="R466" s="58">
        <f>L466+N466+P466</f>
        <v>1000000</v>
      </c>
      <c r="S466" s="58">
        <f>M466+O466+Q466</f>
        <v>178848.7</v>
      </c>
      <c r="T466" s="58">
        <v>179791.6</v>
      </c>
      <c r="U466" s="55" t="s">
        <v>616</v>
      </c>
      <c r="V466" s="43"/>
      <c r="W466" s="43"/>
      <c r="X466" s="47"/>
      <c r="Y466" s="56" t="s">
        <v>616</v>
      </c>
      <c r="Z466" s="23"/>
      <c r="AA466" s="7"/>
    </row>
    <row r="467" spans="2:27" ht="12.75">
      <c r="B467" s="6"/>
      <c r="J467" s="52"/>
      <c r="K467" s="59"/>
      <c r="L467" s="57"/>
      <c r="M467" s="57"/>
      <c r="N467" s="57"/>
      <c r="O467" s="57"/>
      <c r="P467" s="57"/>
      <c r="Q467" s="57"/>
      <c r="R467" s="57"/>
      <c r="S467" s="57"/>
      <c r="T467" s="57"/>
      <c r="U467" s="55"/>
      <c r="V467" s="43"/>
      <c r="W467" s="43"/>
      <c r="X467" s="47"/>
      <c r="Y467" s="56"/>
      <c r="Z467" s="23"/>
      <c r="AA467" s="7"/>
    </row>
    <row r="468" spans="2:27" ht="38.25">
      <c r="B468" s="6"/>
      <c r="J468" s="52"/>
      <c r="K468" s="53" t="s">
        <v>617</v>
      </c>
      <c r="L468" s="54">
        <f aca="true" t="shared" si="28" ref="L468:T468">SUM(L469:L472)</f>
        <v>750000</v>
      </c>
      <c r="M468" s="54">
        <f t="shared" si="28"/>
        <v>364737.6</v>
      </c>
      <c r="N468" s="54">
        <f t="shared" si="28"/>
        <v>0</v>
      </c>
      <c r="O468" s="54">
        <f t="shared" si="28"/>
        <v>0</v>
      </c>
      <c r="P468" s="54">
        <f t="shared" si="28"/>
        <v>0</v>
      </c>
      <c r="Q468" s="54">
        <f t="shared" si="28"/>
        <v>0</v>
      </c>
      <c r="R468" s="54">
        <f t="shared" si="28"/>
        <v>750000</v>
      </c>
      <c r="S468" s="54">
        <f t="shared" si="28"/>
        <v>364737.6</v>
      </c>
      <c r="T468" s="54">
        <f t="shared" si="28"/>
        <v>398600.3</v>
      </c>
      <c r="U468" s="55" t="s">
        <v>618</v>
      </c>
      <c r="V468" s="43"/>
      <c r="W468" s="43"/>
      <c r="X468" s="47"/>
      <c r="Y468" s="56" t="s">
        <v>618</v>
      </c>
      <c r="Z468" s="23"/>
      <c r="AA468" s="7"/>
    </row>
    <row r="469" spans="2:27" ht="63.75">
      <c r="B469" s="6"/>
      <c r="J469" s="52"/>
      <c r="K469" s="53" t="s">
        <v>572</v>
      </c>
      <c r="L469" s="57"/>
      <c r="M469" s="57"/>
      <c r="N469" s="57"/>
      <c r="O469" s="57"/>
      <c r="P469" s="57"/>
      <c r="Q469" s="57"/>
      <c r="R469" s="57"/>
      <c r="S469" s="57"/>
      <c r="T469" s="57"/>
      <c r="U469" s="55"/>
      <c r="V469" s="43"/>
      <c r="W469" s="43"/>
      <c r="X469" s="47"/>
      <c r="Y469" s="56"/>
      <c r="Z469" s="23"/>
      <c r="AA469" s="7"/>
    </row>
    <row r="470" spans="2:27" ht="89.25">
      <c r="B470" s="6"/>
      <c r="J470" s="52" t="s">
        <v>619</v>
      </c>
      <c r="K470" s="53" t="s">
        <v>620</v>
      </c>
      <c r="L470" s="57"/>
      <c r="M470" s="57"/>
      <c r="N470" s="57"/>
      <c r="O470" s="57"/>
      <c r="P470" s="57"/>
      <c r="Q470" s="57"/>
      <c r="R470" s="57"/>
      <c r="S470" s="57"/>
      <c r="T470" s="57"/>
      <c r="U470" s="55"/>
      <c r="V470" s="43"/>
      <c r="W470" s="43"/>
      <c r="X470" s="47"/>
      <c r="Y470" s="56"/>
      <c r="Z470" s="23"/>
      <c r="AA470" s="7"/>
    </row>
    <row r="471" spans="2:27" ht="102">
      <c r="B471" s="6"/>
      <c r="J471" s="52"/>
      <c r="K471" s="53" t="s">
        <v>41</v>
      </c>
      <c r="L471" s="58">
        <v>750000</v>
      </c>
      <c r="M471" s="58">
        <v>364737.6</v>
      </c>
      <c r="N471" s="58">
        <v>0</v>
      </c>
      <c r="O471" s="58">
        <v>0</v>
      </c>
      <c r="P471" s="58">
        <v>0</v>
      </c>
      <c r="Q471" s="58">
        <v>0</v>
      </c>
      <c r="R471" s="58">
        <f>L471+N471+P471</f>
        <v>750000</v>
      </c>
      <c r="S471" s="58">
        <f>M471+O471+Q471</f>
        <v>364737.6</v>
      </c>
      <c r="T471" s="58">
        <v>398600.3</v>
      </c>
      <c r="U471" s="55" t="s">
        <v>621</v>
      </c>
      <c r="V471" s="43"/>
      <c r="W471" s="43"/>
      <c r="X471" s="47"/>
      <c r="Y471" s="56" t="s">
        <v>621</v>
      </c>
      <c r="Z471" s="23"/>
      <c r="AA471" s="7"/>
    </row>
    <row r="472" spans="2:27" ht="12.75">
      <c r="B472" s="6"/>
      <c r="J472" s="52"/>
      <c r="K472" s="59"/>
      <c r="L472" s="57"/>
      <c r="M472" s="57"/>
      <c r="N472" s="57"/>
      <c r="O472" s="57"/>
      <c r="P472" s="57"/>
      <c r="Q472" s="57"/>
      <c r="R472" s="57"/>
      <c r="S472" s="57"/>
      <c r="T472" s="57"/>
      <c r="U472" s="55"/>
      <c r="V472" s="43"/>
      <c r="W472" s="43"/>
      <c r="X472" s="47"/>
      <c r="Y472" s="56"/>
      <c r="Z472" s="23"/>
      <c r="AA472" s="7"/>
    </row>
    <row r="473" spans="2:27" ht="63.75">
      <c r="B473" s="6"/>
      <c r="J473" s="52"/>
      <c r="K473" s="53" t="s">
        <v>622</v>
      </c>
      <c r="L473" s="54">
        <f aca="true" t="shared" si="29" ref="L473:T473">SUM(L474:L515)</f>
        <v>5730257.4</v>
      </c>
      <c r="M473" s="54">
        <f t="shared" si="29"/>
        <v>263379.4</v>
      </c>
      <c r="N473" s="54">
        <f t="shared" si="29"/>
        <v>0</v>
      </c>
      <c r="O473" s="54">
        <f t="shared" si="29"/>
        <v>0</v>
      </c>
      <c r="P473" s="54">
        <f t="shared" si="29"/>
        <v>0</v>
      </c>
      <c r="Q473" s="54">
        <f t="shared" si="29"/>
        <v>0</v>
      </c>
      <c r="R473" s="54">
        <f t="shared" si="29"/>
        <v>5730257.4</v>
      </c>
      <c r="S473" s="54">
        <f t="shared" si="29"/>
        <v>263379.4</v>
      </c>
      <c r="T473" s="54">
        <f t="shared" si="29"/>
        <v>269231.60000000003</v>
      </c>
      <c r="U473" s="55" t="s">
        <v>623</v>
      </c>
      <c r="V473" s="43"/>
      <c r="W473" s="43"/>
      <c r="X473" s="47"/>
      <c r="Y473" s="56" t="s">
        <v>623</v>
      </c>
      <c r="Z473" s="23"/>
      <c r="AA473" s="7"/>
    </row>
    <row r="474" spans="2:27" ht="51">
      <c r="B474" s="6"/>
      <c r="J474" s="52"/>
      <c r="K474" s="53" t="s">
        <v>624</v>
      </c>
      <c r="L474" s="57"/>
      <c r="M474" s="57"/>
      <c r="N474" s="57"/>
      <c r="O474" s="57"/>
      <c r="P474" s="57"/>
      <c r="Q474" s="57"/>
      <c r="R474" s="57"/>
      <c r="S474" s="57"/>
      <c r="T474" s="57"/>
      <c r="U474" s="55"/>
      <c r="V474" s="43"/>
      <c r="W474" s="43"/>
      <c r="X474" s="47"/>
      <c r="Y474" s="56"/>
      <c r="Z474" s="23"/>
      <c r="AA474" s="7"/>
    </row>
    <row r="475" spans="2:27" ht="102">
      <c r="B475" s="6"/>
      <c r="J475" s="52" t="s">
        <v>625</v>
      </c>
      <c r="K475" s="53" t="s">
        <v>626</v>
      </c>
      <c r="L475" s="57"/>
      <c r="M475" s="57"/>
      <c r="N475" s="57"/>
      <c r="O475" s="57"/>
      <c r="P475" s="57"/>
      <c r="Q475" s="57"/>
      <c r="R475" s="57"/>
      <c r="S475" s="57"/>
      <c r="T475" s="57"/>
      <c r="U475" s="55"/>
      <c r="V475" s="43"/>
      <c r="W475" s="43"/>
      <c r="X475" s="47"/>
      <c r="Y475" s="56"/>
      <c r="Z475" s="23"/>
      <c r="AA475" s="7"/>
    </row>
    <row r="476" spans="2:27" ht="51">
      <c r="B476" s="6"/>
      <c r="J476" s="52"/>
      <c r="K476" s="53" t="s">
        <v>41</v>
      </c>
      <c r="L476" s="58">
        <v>722959.4</v>
      </c>
      <c r="M476" s="58">
        <v>213648.6</v>
      </c>
      <c r="N476" s="58">
        <v>0</v>
      </c>
      <c r="O476" s="58">
        <v>0</v>
      </c>
      <c r="P476" s="58">
        <v>0</v>
      </c>
      <c r="Q476" s="58">
        <v>0</v>
      </c>
      <c r="R476" s="58">
        <f>L476+N476+P476</f>
        <v>722959.4</v>
      </c>
      <c r="S476" s="58">
        <f>M476+O476+Q476</f>
        <v>213648.6</v>
      </c>
      <c r="T476" s="58">
        <v>213648.6</v>
      </c>
      <c r="U476" s="55" t="s">
        <v>627</v>
      </c>
      <c r="V476" s="43"/>
      <c r="W476" s="43"/>
      <c r="X476" s="47"/>
      <c r="Y476" s="56" t="s">
        <v>627</v>
      </c>
      <c r="Z476" s="23"/>
      <c r="AA476" s="7"/>
    </row>
    <row r="477" spans="2:27" ht="12.75">
      <c r="B477" s="6"/>
      <c r="J477" s="52"/>
      <c r="K477" s="59"/>
      <c r="L477" s="57"/>
      <c r="M477" s="57"/>
      <c r="N477" s="57"/>
      <c r="O477" s="57"/>
      <c r="P477" s="57"/>
      <c r="Q477" s="57"/>
      <c r="R477" s="57"/>
      <c r="S477" s="57"/>
      <c r="T477" s="57"/>
      <c r="U477" s="55"/>
      <c r="V477" s="43"/>
      <c r="W477" s="43"/>
      <c r="X477" s="47"/>
      <c r="Y477" s="56"/>
      <c r="Z477" s="23"/>
      <c r="AA477" s="7"/>
    </row>
    <row r="478" spans="2:27" ht="102">
      <c r="B478" s="6"/>
      <c r="J478" s="52" t="s">
        <v>628</v>
      </c>
      <c r="K478" s="53" t="s">
        <v>629</v>
      </c>
      <c r="L478" s="57"/>
      <c r="M478" s="57"/>
      <c r="N478" s="57"/>
      <c r="O478" s="57"/>
      <c r="P478" s="57"/>
      <c r="Q478" s="57"/>
      <c r="R478" s="57"/>
      <c r="S478" s="57"/>
      <c r="T478" s="57"/>
      <c r="U478" s="55"/>
      <c r="V478" s="43"/>
      <c r="W478" s="43"/>
      <c r="X478" s="47"/>
      <c r="Y478" s="56"/>
      <c r="Z478" s="23"/>
      <c r="AA478" s="7"/>
    </row>
    <row r="479" spans="2:27" ht="102">
      <c r="B479" s="6"/>
      <c r="J479" s="52"/>
      <c r="K479" s="53" t="s">
        <v>41</v>
      </c>
      <c r="L479" s="58">
        <v>286600</v>
      </c>
      <c r="M479" s="58">
        <v>16488.6</v>
      </c>
      <c r="N479" s="58">
        <v>0</v>
      </c>
      <c r="O479" s="58">
        <v>0</v>
      </c>
      <c r="P479" s="58">
        <v>0</v>
      </c>
      <c r="Q479" s="58">
        <v>0</v>
      </c>
      <c r="R479" s="58">
        <f>L479+N479+P479</f>
        <v>286600</v>
      </c>
      <c r="S479" s="58">
        <f>M479+O479+Q479</f>
        <v>16488.6</v>
      </c>
      <c r="T479" s="58">
        <v>16488.7</v>
      </c>
      <c r="U479" s="55" t="s">
        <v>630</v>
      </c>
      <c r="V479" s="43"/>
      <c r="W479" s="43"/>
      <c r="X479" s="47"/>
      <c r="Y479" s="56" t="s">
        <v>630</v>
      </c>
      <c r="Z479" s="23"/>
      <c r="AA479" s="7"/>
    </row>
    <row r="480" spans="2:27" ht="12.75">
      <c r="B480" s="6"/>
      <c r="J480" s="52"/>
      <c r="K480" s="59"/>
      <c r="L480" s="57"/>
      <c r="M480" s="57"/>
      <c r="N480" s="57"/>
      <c r="O480" s="57"/>
      <c r="P480" s="57"/>
      <c r="Q480" s="57"/>
      <c r="R480" s="57"/>
      <c r="S480" s="57"/>
      <c r="T480" s="57"/>
      <c r="U480" s="55"/>
      <c r="V480" s="43"/>
      <c r="W480" s="43"/>
      <c r="X480" s="47"/>
      <c r="Y480" s="56"/>
      <c r="Z480" s="23"/>
      <c r="AA480" s="7"/>
    </row>
    <row r="481" spans="2:27" ht="51">
      <c r="B481" s="6"/>
      <c r="J481" s="52"/>
      <c r="K481" s="53" t="s">
        <v>631</v>
      </c>
      <c r="L481" s="57"/>
      <c r="M481" s="57"/>
      <c r="N481" s="57"/>
      <c r="O481" s="57"/>
      <c r="P481" s="57"/>
      <c r="Q481" s="57"/>
      <c r="R481" s="57"/>
      <c r="S481" s="57"/>
      <c r="T481" s="57"/>
      <c r="U481" s="55"/>
      <c r="V481" s="43"/>
      <c r="W481" s="43"/>
      <c r="X481" s="47"/>
      <c r="Y481" s="56"/>
      <c r="Z481" s="23"/>
      <c r="AA481" s="7"/>
    </row>
    <row r="482" spans="2:27" ht="114.75">
      <c r="B482" s="6"/>
      <c r="J482" s="52" t="s">
        <v>632</v>
      </c>
      <c r="K482" s="53" t="s">
        <v>633</v>
      </c>
      <c r="L482" s="57"/>
      <c r="M482" s="57"/>
      <c r="N482" s="57"/>
      <c r="O482" s="57"/>
      <c r="P482" s="57"/>
      <c r="Q482" s="57"/>
      <c r="R482" s="57"/>
      <c r="S482" s="57"/>
      <c r="T482" s="57"/>
      <c r="U482" s="55"/>
      <c r="V482" s="43"/>
      <c r="W482" s="43"/>
      <c r="X482" s="47"/>
      <c r="Y482" s="56"/>
      <c r="Z482" s="23"/>
      <c r="AA482" s="7"/>
    </row>
    <row r="483" spans="2:27" ht="38.25">
      <c r="B483" s="6"/>
      <c r="J483" s="52"/>
      <c r="K483" s="53" t="s">
        <v>41</v>
      </c>
      <c r="L483" s="58">
        <v>205996.1</v>
      </c>
      <c r="M483" s="58">
        <v>0</v>
      </c>
      <c r="N483" s="58">
        <v>0</v>
      </c>
      <c r="O483" s="58">
        <v>0</v>
      </c>
      <c r="P483" s="58">
        <v>0</v>
      </c>
      <c r="Q483" s="58">
        <v>0</v>
      </c>
      <c r="R483" s="58">
        <f>L483+N483+P483</f>
        <v>205996.1</v>
      </c>
      <c r="S483" s="58">
        <f>M483+O483+Q483</f>
        <v>0</v>
      </c>
      <c r="T483" s="58">
        <v>0</v>
      </c>
      <c r="U483" s="55" t="s">
        <v>634</v>
      </c>
      <c r="V483" s="43"/>
      <c r="W483" s="43"/>
      <c r="X483" s="47"/>
      <c r="Y483" s="56" t="s">
        <v>634</v>
      </c>
      <c r="Z483" s="23"/>
      <c r="AA483" s="7"/>
    </row>
    <row r="484" spans="2:27" ht="12.75">
      <c r="B484" s="6"/>
      <c r="J484" s="52"/>
      <c r="K484" s="59"/>
      <c r="L484" s="57"/>
      <c r="M484" s="57"/>
      <c r="N484" s="57"/>
      <c r="O484" s="57"/>
      <c r="P484" s="57"/>
      <c r="Q484" s="57"/>
      <c r="R484" s="57"/>
      <c r="S484" s="57"/>
      <c r="T484" s="57"/>
      <c r="U484" s="55"/>
      <c r="V484" s="43"/>
      <c r="W484" s="43"/>
      <c r="X484" s="47"/>
      <c r="Y484" s="56"/>
      <c r="Z484" s="23"/>
      <c r="AA484" s="7"/>
    </row>
    <row r="485" spans="2:27" ht="140.25">
      <c r="B485" s="6"/>
      <c r="J485" s="52" t="s">
        <v>635</v>
      </c>
      <c r="K485" s="53" t="s">
        <v>636</v>
      </c>
      <c r="L485" s="57"/>
      <c r="M485" s="57"/>
      <c r="N485" s="57"/>
      <c r="O485" s="57"/>
      <c r="P485" s="57"/>
      <c r="Q485" s="57"/>
      <c r="R485" s="57"/>
      <c r="S485" s="57"/>
      <c r="T485" s="57"/>
      <c r="U485" s="55"/>
      <c r="V485" s="43"/>
      <c r="W485" s="43"/>
      <c r="X485" s="47"/>
      <c r="Y485" s="56"/>
      <c r="Z485" s="23"/>
      <c r="AA485" s="7"/>
    </row>
    <row r="486" spans="2:27" ht="102">
      <c r="B486" s="6"/>
      <c r="J486" s="52"/>
      <c r="K486" s="53" t="s">
        <v>62</v>
      </c>
      <c r="L486" s="58">
        <v>229549.7</v>
      </c>
      <c r="M486" s="58">
        <v>355.7</v>
      </c>
      <c r="N486" s="58">
        <v>0</v>
      </c>
      <c r="O486" s="58">
        <v>0</v>
      </c>
      <c r="P486" s="58">
        <v>0</v>
      </c>
      <c r="Q486" s="58">
        <v>0</v>
      </c>
      <c r="R486" s="58">
        <f>L486+N486+P486</f>
        <v>229549.7</v>
      </c>
      <c r="S486" s="58">
        <f>M486+O486+Q486</f>
        <v>355.7</v>
      </c>
      <c r="T486" s="58">
        <v>355.7</v>
      </c>
      <c r="U486" s="55" t="s">
        <v>637</v>
      </c>
      <c r="V486" s="43"/>
      <c r="W486" s="43"/>
      <c r="X486" s="47"/>
      <c r="Y486" s="56" t="s">
        <v>637</v>
      </c>
      <c r="Z486" s="23"/>
      <c r="AA486" s="7"/>
    </row>
    <row r="487" spans="2:27" ht="12.75">
      <c r="B487" s="6"/>
      <c r="J487" s="52"/>
      <c r="K487" s="59"/>
      <c r="L487" s="57"/>
      <c r="M487" s="57"/>
      <c r="N487" s="57"/>
      <c r="O487" s="57"/>
      <c r="P487" s="57"/>
      <c r="Q487" s="57"/>
      <c r="R487" s="57"/>
      <c r="S487" s="57"/>
      <c r="T487" s="57"/>
      <c r="U487" s="55"/>
      <c r="V487" s="43"/>
      <c r="W487" s="43"/>
      <c r="X487" s="47"/>
      <c r="Y487" s="56"/>
      <c r="Z487" s="23"/>
      <c r="AA487" s="7"/>
    </row>
    <row r="488" spans="2:27" ht="51">
      <c r="B488" s="6"/>
      <c r="J488" s="52" t="s">
        <v>638</v>
      </c>
      <c r="K488" s="53" t="s">
        <v>639</v>
      </c>
      <c r="L488" s="57"/>
      <c r="M488" s="57"/>
      <c r="N488" s="57"/>
      <c r="O488" s="57"/>
      <c r="P488" s="57"/>
      <c r="Q488" s="57"/>
      <c r="R488" s="57"/>
      <c r="S488" s="57"/>
      <c r="T488" s="57"/>
      <c r="U488" s="55"/>
      <c r="V488" s="43"/>
      <c r="W488" s="43"/>
      <c r="X488" s="47"/>
      <c r="Y488" s="56"/>
      <c r="Z488" s="23"/>
      <c r="AA488" s="7"/>
    </row>
    <row r="489" spans="2:27" ht="63.75">
      <c r="B489" s="6"/>
      <c r="J489" s="52"/>
      <c r="K489" s="53" t="s">
        <v>207</v>
      </c>
      <c r="L489" s="58">
        <v>10000</v>
      </c>
      <c r="M489" s="58">
        <v>9920.6</v>
      </c>
      <c r="N489" s="58">
        <v>0</v>
      </c>
      <c r="O489" s="58">
        <v>0</v>
      </c>
      <c r="P489" s="58">
        <v>0</v>
      </c>
      <c r="Q489" s="58">
        <v>0</v>
      </c>
      <c r="R489" s="58">
        <f>L489+N489+P489</f>
        <v>10000</v>
      </c>
      <c r="S489" s="58">
        <f>M489+O489+Q489</f>
        <v>9920.6</v>
      </c>
      <c r="T489" s="58">
        <v>9920.6</v>
      </c>
      <c r="U489" s="55" t="s">
        <v>640</v>
      </c>
      <c r="V489" s="43"/>
      <c r="W489" s="43"/>
      <c r="X489" s="47"/>
      <c r="Y489" s="56" t="s">
        <v>640</v>
      </c>
      <c r="Z489" s="23"/>
      <c r="AA489" s="7"/>
    </row>
    <row r="490" spans="2:27" ht="12.75">
      <c r="B490" s="6"/>
      <c r="J490" s="52"/>
      <c r="K490" s="59"/>
      <c r="L490" s="57"/>
      <c r="M490" s="57"/>
      <c r="N490" s="57"/>
      <c r="O490" s="57"/>
      <c r="P490" s="57"/>
      <c r="Q490" s="57"/>
      <c r="R490" s="57"/>
      <c r="S490" s="57"/>
      <c r="T490" s="57"/>
      <c r="U490" s="55"/>
      <c r="V490" s="43"/>
      <c r="W490" s="43"/>
      <c r="X490" s="47"/>
      <c r="Y490" s="56"/>
      <c r="Z490" s="23"/>
      <c r="AA490" s="7"/>
    </row>
    <row r="491" spans="2:27" ht="51">
      <c r="B491" s="6"/>
      <c r="J491" s="52"/>
      <c r="K491" s="53" t="s">
        <v>641</v>
      </c>
      <c r="L491" s="57"/>
      <c r="M491" s="57"/>
      <c r="N491" s="57"/>
      <c r="O491" s="57"/>
      <c r="P491" s="57"/>
      <c r="Q491" s="57"/>
      <c r="R491" s="57"/>
      <c r="S491" s="57"/>
      <c r="T491" s="57"/>
      <c r="U491" s="55"/>
      <c r="V491" s="43"/>
      <c r="W491" s="43"/>
      <c r="X491" s="47"/>
      <c r="Y491" s="56"/>
      <c r="Z491" s="23"/>
      <c r="AA491" s="7"/>
    </row>
    <row r="492" spans="2:27" ht="114.75">
      <c r="B492" s="6"/>
      <c r="J492" s="52" t="s">
        <v>642</v>
      </c>
      <c r="K492" s="53" t="s">
        <v>643</v>
      </c>
      <c r="L492" s="57"/>
      <c r="M492" s="57"/>
      <c r="N492" s="57"/>
      <c r="O492" s="57"/>
      <c r="P492" s="57"/>
      <c r="Q492" s="57"/>
      <c r="R492" s="57"/>
      <c r="S492" s="57"/>
      <c r="T492" s="57"/>
      <c r="U492" s="55"/>
      <c r="V492" s="43"/>
      <c r="W492" s="43"/>
      <c r="X492" s="47"/>
      <c r="Y492" s="56"/>
      <c r="Z492" s="23"/>
      <c r="AA492" s="7"/>
    </row>
    <row r="493" spans="2:27" ht="102">
      <c r="B493" s="6"/>
      <c r="J493" s="52"/>
      <c r="K493" s="53" t="s">
        <v>41</v>
      </c>
      <c r="L493" s="58">
        <v>846989.4</v>
      </c>
      <c r="M493" s="58">
        <v>21703.4</v>
      </c>
      <c r="N493" s="58">
        <v>0</v>
      </c>
      <c r="O493" s="58">
        <v>0</v>
      </c>
      <c r="P493" s="58">
        <v>0</v>
      </c>
      <c r="Q493" s="58">
        <v>0</v>
      </c>
      <c r="R493" s="58">
        <f>L493+N493+P493</f>
        <v>846989.4</v>
      </c>
      <c r="S493" s="58">
        <f>M493+O493+Q493</f>
        <v>21703.4</v>
      </c>
      <c r="T493" s="58">
        <v>21703</v>
      </c>
      <c r="U493" s="55" t="s">
        <v>644</v>
      </c>
      <c r="V493" s="43"/>
      <c r="W493" s="43"/>
      <c r="X493" s="47"/>
      <c r="Y493" s="56" t="s">
        <v>644</v>
      </c>
      <c r="Z493" s="23"/>
      <c r="AA493" s="7"/>
    </row>
    <row r="494" spans="2:27" ht="12.75">
      <c r="B494" s="6"/>
      <c r="J494" s="52"/>
      <c r="K494" s="59"/>
      <c r="L494" s="57"/>
      <c r="M494" s="57"/>
      <c r="N494" s="57"/>
      <c r="O494" s="57"/>
      <c r="P494" s="57"/>
      <c r="Q494" s="57"/>
      <c r="R494" s="57"/>
      <c r="S494" s="57"/>
      <c r="T494" s="57"/>
      <c r="U494" s="55"/>
      <c r="V494" s="43"/>
      <c r="W494" s="43"/>
      <c r="X494" s="47"/>
      <c r="Y494" s="56"/>
      <c r="Z494" s="23"/>
      <c r="AA494" s="7"/>
    </row>
    <row r="495" spans="2:27" ht="114.75">
      <c r="B495" s="6"/>
      <c r="J495" s="52" t="s">
        <v>645</v>
      </c>
      <c r="K495" s="53" t="s">
        <v>646</v>
      </c>
      <c r="L495" s="57"/>
      <c r="M495" s="57"/>
      <c r="N495" s="57"/>
      <c r="O495" s="57"/>
      <c r="P495" s="57"/>
      <c r="Q495" s="57"/>
      <c r="R495" s="57"/>
      <c r="S495" s="57"/>
      <c r="T495" s="57"/>
      <c r="U495" s="55"/>
      <c r="V495" s="43"/>
      <c r="W495" s="43"/>
      <c r="X495" s="47"/>
      <c r="Y495" s="56"/>
      <c r="Z495" s="23"/>
      <c r="AA495" s="7"/>
    </row>
    <row r="496" spans="2:27" ht="178.5">
      <c r="B496" s="6"/>
      <c r="J496" s="52"/>
      <c r="K496" s="53" t="s">
        <v>37</v>
      </c>
      <c r="L496" s="58">
        <v>50000</v>
      </c>
      <c r="M496" s="58">
        <v>0</v>
      </c>
      <c r="N496" s="58">
        <v>0</v>
      </c>
      <c r="O496" s="58">
        <v>0</v>
      </c>
      <c r="P496" s="58">
        <v>0</v>
      </c>
      <c r="Q496" s="58">
        <v>0</v>
      </c>
      <c r="R496" s="58">
        <f>L496+N496+P496</f>
        <v>50000</v>
      </c>
      <c r="S496" s="58">
        <f>M496+O496+Q496</f>
        <v>0</v>
      </c>
      <c r="T496" s="58">
        <v>0</v>
      </c>
      <c r="U496" s="55" t="s">
        <v>647</v>
      </c>
      <c r="V496" s="43"/>
      <c r="W496" s="43"/>
      <c r="X496" s="47"/>
      <c r="Y496" s="56" t="s">
        <v>647</v>
      </c>
      <c r="Z496" s="23"/>
      <c r="AA496" s="7"/>
    </row>
    <row r="497" spans="2:27" ht="12.75">
      <c r="B497" s="6"/>
      <c r="J497" s="52"/>
      <c r="K497" s="59"/>
      <c r="L497" s="57"/>
      <c r="M497" s="57"/>
      <c r="N497" s="57"/>
      <c r="O497" s="57"/>
      <c r="P497" s="57"/>
      <c r="Q497" s="57"/>
      <c r="R497" s="57"/>
      <c r="S497" s="57"/>
      <c r="T497" s="57"/>
      <c r="U497" s="55"/>
      <c r="V497" s="43"/>
      <c r="W497" s="43"/>
      <c r="X497" s="47"/>
      <c r="Y497" s="56"/>
      <c r="Z497" s="23"/>
      <c r="AA497" s="7"/>
    </row>
    <row r="498" spans="2:27" ht="51">
      <c r="B498" s="6"/>
      <c r="J498" s="52"/>
      <c r="K498" s="53" t="s">
        <v>648</v>
      </c>
      <c r="L498" s="57"/>
      <c r="M498" s="57"/>
      <c r="N498" s="57"/>
      <c r="O498" s="57"/>
      <c r="P498" s="57"/>
      <c r="Q498" s="57"/>
      <c r="R498" s="57"/>
      <c r="S498" s="57"/>
      <c r="T498" s="57"/>
      <c r="U498" s="55"/>
      <c r="V498" s="43"/>
      <c r="W498" s="43"/>
      <c r="X498" s="47"/>
      <c r="Y498" s="56"/>
      <c r="Z498" s="23"/>
      <c r="AA498" s="7"/>
    </row>
    <row r="499" spans="2:27" ht="140.25">
      <c r="B499" s="6"/>
      <c r="J499" s="52" t="s">
        <v>649</v>
      </c>
      <c r="K499" s="53" t="s">
        <v>650</v>
      </c>
      <c r="L499" s="57"/>
      <c r="M499" s="57"/>
      <c r="N499" s="57"/>
      <c r="O499" s="57"/>
      <c r="P499" s="57"/>
      <c r="Q499" s="57"/>
      <c r="R499" s="57"/>
      <c r="S499" s="57"/>
      <c r="T499" s="57"/>
      <c r="U499" s="55"/>
      <c r="V499" s="43"/>
      <c r="W499" s="43"/>
      <c r="X499" s="47"/>
      <c r="Y499" s="56"/>
      <c r="Z499" s="23"/>
      <c r="AA499" s="7"/>
    </row>
    <row r="500" spans="2:27" ht="102">
      <c r="B500" s="6"/>
      <c r="J500" s="52"/>
      <c r="K500" s="53" t="s">
        <v>41</v>
      </c>
      <c r="L500" s="58">
        <v>2298234.2</v>
      </c>
      <c r="M500" s="58">
        <v>1262.5</v>
      </c>
      <c r="N500" s="58">
        <v>0</v>
      </c>
      <c r="O500" s="58">
        <v>0</v>
      </c>
      <c r="P500" s="58">
        <v>0</v>
      </c>
      <c r="Q500" s="58">
        <v>0</v>
      </c>
      <c r="R500" s="58">
        <f>L500+N500+P500</f>
        <v>2298234.2</v>
      </c>
      <c r="S500" s="58">
        <f>M500+O500+Q500</f>
        <v>1262.5</v>
      </c>
      <c r="T500" s="58">
        <v>1297.5</v>
      </c>
      <c r="U500" s="55" t="s">
        <v>651</v>
      </c>
      <c r="V500" s="43"/>
      <c r="W500" s="43"/>
      <c r="X500" s="47"/>
      <c r="Y500" s="56" t="s">
        <v>651</v>
      </c>
      <c r="Z500" s="23"/>
      <c r="AA500" s="7"/>
    </row>
    <row r="501" spans="2:27" ht="12.75">
      <c r="B501" s="6"/>
      <c r="J501" s="52"/>
      <c r="K501" s="59"/>
      <c r="L501" s="57"/>
      <c r="M501" s="57"/>
      <c r="N501" s="57"/>
      <c r="O501" s="57"/>
      <c r="P501" s="57"/>
      <c r="Q501" s="57"/>
      <c r="R501" s="57"/>
      <c r="S501" s="57"/>
      <c r="T501" s="57"/>
      <c r="U501" s="55"/>
      <c r="V501" s="43"/>
      <c r="W501" s="43"/>
      <c r="X501" s="47"/>
      <c r="Y501" s="56"/>
      <c r="Z501" s="23"/>
      <c r="AA501" s="7"/>
    </row>
    <row r="502" spans="2:27" ht="127.5">
      <c r="B502" s="6"/>
      <c r="J502" s="52" t="s">
        <v>652</v>
      </c>
      <c r="K502" s="53" t="s">
        <v>653</v>
      </c>
      <c r="L502" s="57"/>
      <c r="M502" s="57"/>
      <c r="N502" s="57"/>
      <c r="O502" s="57"/>
      <c r="P502" s="57"/>
      <c r="Q502" s="57"/>
      <c r="R502" s="57"/>
      <c r="S502" s="57"/>
      <c r="T502" s="57"/>
      <c r="U502" s="55"/>
      <c r="V502" s="43"/>
      <c r="W502" s="43"/>
      <c r="X502" s="47"/>
      <c r="Y502" s="56"/>
      <c r="Z502" s="23"/>
      <c r="AA502" s="7"/>
    </row>
    <row r="503" spans="2:27" ht="127.5">
      <c r="B503" s="6"/>
      <c r="J503" s="52"/>
      <c r="K503" s="53" t="s">
        <v>62</v>
      </c>
      <c r="L503" s="58">
        <v>1058407.5</v>
      </c>
      <c r="M503" s="58">
        <v>0</v>
      </c>
      <c r="N503" s="58">
        <v>0</v>
      </c>
      <c r="O503" s="58">
        <v>0</v>
      </c>
      <c r="P503" s="58">
        <v>0</v>
      </c>
      <c r="Q503" s="58">
        <v>0</v>
      </c>
      <c r="R503" s="58">
        <f>L503+N503+P503</f>
        <v>1058407.5</v>
      </c>
      <c r="S503" s="58">
        <f>M503+O503+Q503</f>
        <v>0</v>
      </c>
      <c r="T503" s="58">
        <v>5817.5</v>
      </c>
      <c r="U503" s="55" t="s">
        <v>654</v>
      </c>
      <c r="V503" s="43"/>
      <c r="W503" s="43"/>
      <c r="X503" s="47"/>
      <c r="Y503" s="56" t="s">
        <v>654</v>
      </c>
      <c r="Z503" s="23"/>
      <c r="AA503" s="7"/>
    </row>
    <row r="504" spans="2:27" ht="12.75">
      <c r="B504" s="6"/>
      <c r="J504" s="52"/>
      <c r="K504" s="59"/>
      <c r="L504" s="57"/>
      <c r="M504" s="57"/>
      <c r="N504" s="57"/>
      <c r="O504" s="57"/>
      <c r="P504" s="57"/>
      <c r="Q504" s="57"/>
      <c r="R504" s="57"/>
      <c r="S504" s="57"/>
      <c r="T504" s="57"/>
      <c r="U504" s="55"/>
      <c r="V504" s="43"/>
      <c r="W504" s="43"/>
      <c r="X504" s="47"/>
      <c r="Y504" s="56"/>
      <c r="Z504" s="23"/>
      <c r="AA504" s="7"/>
    </row>
    <row r="505" spans="2:27" ht="51">
      <c r="B505" s="6"/>
      <c r="J505" s="52"/>
      <c r="K505" s="53" t="s">
        <v>641</v>
      </c>
      <c r="L505" s="57"/>
      <c r="M505" s="57"/>
      <c r="N505" s="57"/>
      <c r="O505" s="57"/>
      <c r="P505" s="57"/>
      <c r="Q505" s="57"/>
      <c r="R505" s="57"/>
      <c r="S505" s="57"/>
      <c r="T505" s="57"/>
      <c r="U505" s="55"/>
      <c r="V505" s="43"/>
      <c r="W505" s="43"/>
      <c r="X505" s="47"/>
      <c r="Y505" s="56"/>
      <c r="Z505" s="23"/>
      <c r="AA505" s="7"/>
    </row>
    <row r="506" spans="2:27" ht="63.75">
      <c r="B506" s="6"/>
      <c r="J506" s="52" t="s">
        <v>655</v>
      </c>
      <c r="K506" s="53" t="s">
        <v>656</v>
      </c>
      <c r="L506" s="57"/>
      <c r="M506" s="57"/>
      <c r="N506" s="57"/>
      <c r="O506" s="57"/>
      <c r="P506" s="57"/>
      <c r="Q506" s="57"/>
      <c r="R506" s="57"/>
      <c r="S506" s="57"/>
      <c r="T506" s="57"/>
      <c r="U506" s="55"/>
      <c r="V506" s="43"/>
      <c r="W506" s="43"/>
      <c r="X506" s="47"/>
      <c r="Y506" s="56"/>
      <c r="Z506" s="23"/>
      <c r="AA506" s="7"/>
    </row>
    <row r="507" spans="2:27" ht="178.5">
      <c r="B507" s="6"/>
      <c r="J507" s="52"/>
      <c r="K507" s="53" t="s">
        <v>62</v>
      </c>
      <c r="L507" s="58">
        <v>9034.3</v>
      </c>
      <c r="M507" s="58">
        <v>0</v>
      </c>
      <c r="N507" s="58">
        <v>0</v>
      </c>
      <c r="O507" s="58">
        <v>0</v>
      </c>
      <c r="P507" s="58">
        <v>0</v>
      </c>
      <c r="Q507" s="58">
        <v>0</v>
      </c>
      <c r="R507" s="58">
        <f>L507+N507+P507</f>
        <v>9034.3</v>
      </c>
      <c r="S507" s="58">
        <f>M507+O507+Q507</f>
        <v>0</v>
      </c>
      <c r="T507" s="58">
        <v>0</v>
      </c>
      <c r="U507" s="55" t="s">
        <v>657</v>
      </c>
      <c r="V507" s="43"/>
      <c r="W507" s="43"/>
      <c r="X507" s="47"/>
      <c r="Y507" s="56" t="s">
        <v>657</v>
      </c>
      <c r="Z507" s="23"/>
      <c r="AA507" s="7"/>
    </row>
    <row r="508" spans="2:27" ht="12.75">
      <c r="B508" s="6"/>
      <c r="J508" s="52"/>
      <c r="K508" s="59"/>
      <c r="L508" s="57"/>
      <c r="M508" s="57"/>
      <c r="N508" s="57"/>
      <c r="O508" s="57"/>
      <c r="P508" s="57"/>
      <c r="Q508" s="57"/>
      <c r="R508" s="57"/>
      <c r="S508" s="57"/>
      <c r="T508" s="57"/>
      <c r="U508" s="55"/>
      <c r="V508" s="43"/>
      <c r="W508" s="43"/>
      <c r="X508" s="47"/>
      <c r="Y508" s="56"/>
      <c r="Z508" s="23"/>
      <c r="AA508" s="7"/>
    </row>
    <row r="509" spans="2:27" ht="63.75">
      <c r="B509" s="6"/>
      <c r="J509" s="52" t="s">
        <v>658</v>
      </c>
      <c r="K509" s="53" t="s">
        <v>659</v>
      </c>
      <c r="L509" s="57"/>
      <c r="M509" s="57"/>
      <c r="N509" s="57"/>
      <c r="O509" s="57"/>
      <c r="P509" s="57"/>
      <c r="Q509" s="57"/>
      <c r="R509" s="57"/>
      <c r="S509" s="57"/>
      <c r="T509" s="57"/>
      <c r="U509" s="55"/>
      <c r="V509" s="43"/>
      <c r="W509" s="43"/>
      <c r="X509" s="47"/>
      <c r="Y509" s="56"/>
      <c r="Z509" s="23"/>
      <c r="AA509" s="7"/>
    </row>
    <row r="510" spans="2:27" ht="76.5">
      <c r="B510" s="6"/>
      <c r="J510" s="52"/>
      <c r="K510" s="53" t="s">
        <v>207</v>
      </c>
      <c r="L510" s="58">
        <v>10024</v>
      </c>
      <c r="M510" s="58">
        <v>0</v>
      </c>
      <c r="N510" s="58">
        <v>0</v>
      </c>
      <c r="O510" s="58">
        <v>0</v>
      </c>
      <c r="P510" s="58">
        <v>0</v>
      </c>
      <c r="Q510" s="58">
        <v>0</v>
      </c>
      <c r="R510" s="58">
        <f>L510+N510+P510</f>
        <v>10024</v>
      </c>
      <c r="S510" s="58">
        <f>M510+O510+Q510</f>
        <v>0</v>
      </c>
      <c r="T510" s="58">
        <v>0</v>
      </c>
      <c r="U510" s="55" t="s">
        <v>342</v>
      </c>
      <c r="V510" s="43"/>
      <c r="W510" s="43"/>
      <c r="X510" s="47"/>
      <c r="Y510" s="56" t="s">
        <v>342</v>
      </c>
      <c r="Z510" s="23"/>
      <c r="AA510" s="7"/>
    </row>
    <row r="511" spans="2:27" ht="12.75">
      <c r="B511" s="6"/>
      <c r="J511" s="52"/>
      <c r="K511" s="59"/>
      <c r="L511" s="57"/>
      <c r="M511" s="57"/>
      <c r="N511" s="57"/>
      <c r="O511" s="57"/>
      <c r="P511" s="57"/>
      <c r="Q511" s="57"/>
      <c r="R511" s="57"/>
      <c r="S511" s="57"/>
      <c r="T511" s="57"/>
      <c r="U511" s="55"/>
      <c r="V511" s="43"/>
      <c r="W511" s="43"/>
      <c r="X511" s="47"/>
      <c r="Y511" s="56"/>
      <c r="Z511" s="23"/>
      <c r="AA511" s="7"/>
    </row>
    <row r="512" spans="2:27" ht="63.75">
      <c r="B512" s="6"/>
      <c r="J512" s="52"/>
      <c r="K512" s="53" t="s">
        <v>660</v>
      </c>
      <c r="L512" s="57"/>
      <c r="M512" s="57"/>
      <c r="N512" s="57"/>
      <c r="O512" s="57"/>
      <c r="P512" s="57"/>
      <c r="Q512" s="57"/>
      <c r="R512" s="57"/>
      <c r="S512" s="57"/>
      <c r="T512" s="57"/>
      <c r="U512" s="55"/>
      <c r="V512" s="43"/>
      <c r="W512" s="43"/>
      <c r="X512" s="47"/>
      <c r="Y512" s="56"/>
      <c r="Z512" s="23"/>
      <c r="AA512" s="7"/>
    </row>
    <row r="513" spans="2:27" ht="51">
      <c r="B513" s="6"/>
      <c r="J513" s="52" t="s">
        <v>661</v>
      </c>
      <c r="K513" s="53" t="s">
        <v>662</v>
      </c>
      <c r="L513" s="57"/>
      <c r="M513" s="57"/>
      <c r="N513" s="57"/>
      <c r="O513" s="57"/>
      <c r="P513" s="57"/>
      <c r="Q513" s="57"/>
      <c r="R513" s="57"/>
      <c r="S513" s="57"/>
      <c r="T513" s="57"/>
      <c r="U513" s="55"/>
      <c r="V513" s="43"/>
      <c r="W513" s="43"/>
      <c r="X513" s="47"/>
      <c r="Y513" s="56"/>
      <c r="Z513" s="23"/>
      <c r="AA513" s="7"/>
    </row>
    <row r="514" spans="2:27" ht="76.5">
      <c r="B514" s="6"/>
      <c r="J514" s="52"/>
      <c r="K514" s="53" t="s">
        <v>207</v>
      </c>
      <c r="L514" s="58">
        <v>2462.8</v>
      </c>
      <c r="M514" s="58">
        <v>0</v>
      </c>
      <c r="N514" s="58">
        <v>0</v>
      </c>
      <c r="O514" s="58">
        <v>0</v>
      </c>
      <c r="P514" s="58">
        <v>0</v>
      </c>
      <c r="Q514" s="58">
        <v>0</v>
      </c>
      <c r="R514" s="58">
        <f>L514+N514+P514</f>
        <v>2462.8</v>
      </c>
      <c r="S514" s="58">
        <f>M514+O514+Q514</f>
        <v>0</v>
      </c>
      <c r="T514" s="58">
        <v>0</v>
      </c>
      <c r="U514" s="55" t="s">
        <v>342</v>
      </c>
      <c r="V514" s="43"/>
      <c r="W514" s="43"/>
      <c r="X514" s="47"/>
      <c r="Y514" s="56" t="s">
        <v>342</v>
      </c>
      <c r="Z514" s="23"/>
      <c r="AA514" s="7"/>
    </row>
    <row r="515" spans="2:27" ht="12.75">
      <c r="B515" s="6"/>
      <c r="J515" s="52"/>
      <c r="K515" s="59"/>
      <c r="L515" s="57"/>
      <c r="M515" s="57"/>
      <c r="N515" s="57"/>
      <c r="O515" s="57"/>
      <c r="P515" s="57"/>
      <c r="Q515" s="57"/>
      <c r="R515" s="57"/>
      <c r="S515" s="57"/>
      <c r="T515" s="57"/>
      <c r="U515" s="55"/>
      <c r="V515" s="43"/>
      <c r="W515" s="43"/>
      <c r="X515" s="47"/>
      <c r="Y515" s="56"/>
      <c r="Z515" s="23"/>
      <c r="AA515" s="7"/>
    </row>
    <row r="516" spans="2:27" ht="63.75">
      <c r="B516" s="6"/>
      <c r="J516" s="52"/>
      <c r="K516" s="53" t="s">
        <v>663</v>
      </c>
      <c r="L516" s="54">
        <f aca="true" t="shared" si="30" ref="L516:T516">SUM(L517:L523)</f>
        <v>1371248.5</v>
      </c>
      <c r="M516" s="54">
        <f t="shared" si="30"/>
        <v>323707</v>
      </c>
      <c r="N516" s="54">
        <f t="shared" si="30"/>
        <v>0</v>
      </c>
      <c r="O516" s="54">
        <f t="shared" si="30"/>
        <v>0</v>
      </c>
      <c r="P516" s="54">
        <f t="shared" si="30"/>
        <v>0</v>
      </c>
      <c r="Q516" s="54">
        <f t="shared" si="30"/>
        <v>0</v>
      </c>
      <c r="R516" s="54">
        <f t="shared" si="30"/>
        <v>1371248.5</v>
      </c>
      <c r="S516" s="54">
        <f t="shared" si="30"/>
        <v>323707</v>
      </c>
      <c r="T516" s="54">
        <f t="shared" si="30"/>
        <v>250750</v>
      </c>
      <c r="U516" s="55" t="s">
        <v>664</v>
      </c>
      <c r="V516" s="43"/>
      <c r="W516" s="43"/>
      <c r="X516" s="47"/>
      <c r="Y516" s="56" t="s">
        <v>664</v>
      </c>
      <c r="Z516" s="23"/>
      <c r="AA516" s="7"/>
    </row>
    <row r="517" spans="2:27" ht="76.5">
      <c r="B517" s="6"/>
      <c r="J517" s="52"/>
      <c r="K517" s="53" t="s">
        <v>665</v>
      </c>
      <c r="L517" s="57"/>
      <c r="M517" s="57"/>
      <c r="N517" s="57"/>
      <c r="O517" s="57"/>
      <c r="P517" s="57"/>
      <c r="Q517" s="57"/>
      <c r="R517" s="57"/>
      <c r="S517" s="57"/>
      <c r="T517" s="57"/>
      <c r="U517" s="55"/>
      <c r="V517" s="43"/>
      <c r="W517" s="43"/>
      <c r="X517" s="47"/>
      <c r="Y517" s="56"/>
      <c r="Z517" s="23"/>
      <c r="AA517" s="7"/>
    </row>
    <row r="518" spans="2:27" ht="114.75">
      <c r="B518" s="6"/>
      <c r="J518" s="52" t="s">
        <v>666</v>
      </c>
      <c r="K518" s="53" t="s">
        <v>667</v>
      </c>
      <c r="L518" s="57"/>
      <c r="M518" s="57"/>
      <c r="N518" s="57"/>
      <c r="O518" s="57"/>
      <c r="P518" s="57"/>
      <c r="Q518" s="57"/>
      <c r="R518" s="57"/>
      <c r="S518" s="57"/>
      <c r="T518" s="57"/>
      <c r="U518" s="55"/>
      <c r="V518" s="43"/>
      <c r="W518" s="43"/>
      <c r="X518" s="47"/>
      <c r="Y518" s="56"/>
      <c r="Z518" s="23"/>
      <c r="AA518" s="7"/>
    </row>
    <row r="519" spans="2:27" ht="102">
      <c r="B519" s="6"/>
      <c r="J519" s="52"/>
      <c r="K519" s="53" t="s">
        <v>41</v>
      </c>
      <c r="L519" s="58">
        <v>871248.5</v>
      </c>
      <c r="M519" s="58">
        <v>323707</v>
      </c>
      <c r="N519" s="58">
        <v>0</v>
      </c>
      <c r="O519" s="58">
        <v>0</v>
      </c>
      <c r="P519" s="58">
        <v>0</v>
      </c>
      <c r="Q519" s="58">
        <v>0</v>
      </c>
      <c r="R519" s="58">
        <f>L519+N519+P519</f>
        <v>871248.5</v>
      </c>
      <c r="S519" s="58">
        <f>M519+O519+Q519</f>
        <v>323707</v>
      </c>
      <c r="T519" s="58">
        <v>250750</v>
      </c>
      <c r="U519" s="55" t="s">
        <v>668</v>
      </c>
      <c r="V519" s="43"/>
      <c r="W519" s="43"/>
      <c r="X519" s="47"/>
      <c r="Y519" s="56" t="s">
        <v>668</v>
      </c>
      <c r="Z519" s="23"/>
      <c r="AA519" s="7"/>
    </row>
    <row r="520" spans="2:27" ht="12.75">
      <c r="B520" s="6"/>
      <c r="J520" s="52"/>
      <c r="K520" s="59"/>
      <c r="L520" s="57"/>
      <c r="M520" s="57"/>
      <c r="N520" s="57"/>
      <c r="O520" s="57"/>
      <c r="P520" s="57"/>
      <c r="Q520" s="57"/>
      <c r="R520" s="57"/>
      <c r="S520" s="57"/>
      <c r="T520" s="57"/>
      <c r="U520" s="55"/>
      <c r="V520" s="43"/>
      <c r="W520" s="43"/>
      <c r="X520" s="47"/>
      <c r="Y520" s="56"/>
      <c r="Z520" s="23"/>
      <c r="AA520" s="7"/>
    </row>
    <row r="521" spans="2:27" ht="114.75">
      <c r="B521" s="6"/>
      <c r="J521" s="52" t="s">
        <v>669</v>
      </c>
      <c r="K521" s="53" t="s">
        <v>670</v>
      </c>
      <c r="L521" s="57"/>
      <c r="M521" s="57"/>
      <c r="N521" s="57"/>
      <c r="O521" s="57"/>
      <c r="P521" s="57"/>
      <c r="Q521" s="57"/>
      <c r="R521" s="57"/>
      <c r="S521" s="57"/>
      <c r="T521" s="57"/>
      <c r="U521" s="55"/>
      <c r="V521" s="43"/>
      <c r="W521" s="43"/>
      <c r="X521" s="47"/>
      <c r="Y521" s="56"/>
      <c r="Z521" s="23"/>
      <c r="AA521" s="7"/>
    </row>
    <row r="522" spans="2:27" ht="102">
      <c r="B522" s="6"/>
      <c r="J522" s="52"/>
      <c r="K522" s="53" t="s">
        <v>41</v>
      </c>
      <c r="L522" s="58">
        <v>500000</v>
      </c>
      <c r="M522" s="58">
        <v>0</v>
      </c>
      <c r="N522" s="58">
        <v>0</v>
      </c>
      <c r="O522" s="58">
        <v>0</v>
      </c>
      <c r="P522" s="58">
        <v>0</v>
      </c>
      <c r="Q522" s="58">
        <v>0</v>
      </c>
      <c r="R522" s="58">
        <f>L522+N522+P522</f>
        <v>500000</v>
      </c>
      <c r="S522" s="58">
        <f>M522+O522+Q522</f>
        <v>0</v>
      </c>
      <c r="T522" s="58">
        <v>0</v>
      </c>
      <c r="U522" s="55" t="s">
        <v>671</v>
      </c>
      <c r="V522" s="43"/>
      <c r="W522" s="43"/>
      <c r="X522" s="47"/>
      <c r="Y522" s="56" t="s">
        <v>671</v>
      </c>
      <c r="Z522" s="23"/>
      <c r="AA522" s="7"/>
    </row>
    <row r="523" spans="2:27" ht="12.75">
      <c r="B523" s="6"/>
      <c r="J523" s="52"/>
      <c r="K523" s="59"/>
      <c r="L523" s="57"/>
      <c r="M523" s="57"/>
      <c r="N523" s="57"/>
      <c r="O523" s="57"/>
      <c r="P523" s="57"/>
      <c r="Q523" s="57"/>
      <c r="R523" s="57"/>
      <c r="S523" s="57"/>
      <c r="T523" s="57"/>
      <c r="U523" s="55"/>
      <c r="V523" s="43"/>
      <c r="W523" s="43"/>
      <c r="X523" s="47"/>
      <c r="Y523" s="56"/>
      <c r="Z523" s="23"/>
      <c r="AA523" s="7"/>
    </row>
    <row r="524" spans="2:27" ht="51">
      <c r="B524" s="6"/>
      <c r="J524" s="52"/>
      <c r="K524" s="53" t="s">
        <v>672</v>
      </c>
      <c r="L524" s="54">
        <f aca="true" t="shared" si="31" ref="L524:T524">SUM(L525:L535)</f>
        <v>1963705.2</v>
      </c>
      <c r="M524" s="54">
        <f t="shared" si="31"/>
        <v>15</v>
      </c>
      <c r="N524" s="54">
        <f t="shared" si="31"/>
        <v>0</v>
      </c>
      <c r="O524" s="54">
        <f t="shared" si="31"/>
        <v>0</v>
      </c>
      <c r="P524" s="54">
        <f t="shared" si="31"/>
        <v>0</v>
      </c>
      <c r="Q524" s="54">
        <f t="shared" si="31"/>
        <v>0</v>
      </c>
      <c r="R524" s="54">
        <f t="shared" si="31"/>
        <v>1963705.2</v>
      </c>
      <c r="S524" s="54">
        <f t="shared" si="31"/>
        <v>15</v>
      </c>
      <c r="T524" s="54">
        <f t="shared" si="31"/>
        <v>15</v>
      </c>
      <c r="U524" s="55" t="s">
        <v>262</v>
      </c>
      <c r="V524" s="43"/>
      <c r="W524" s="43"/>
      <c r="X524" s="47"/>
      <c r="Y524" s="56" t="s">
        <v>262</v>
      </c>
      <c r="Z524" s="23"/>
      <c r="AA524" s="7"/>
    </row>
    <row r="525" spans="2:27" ht="51">
      <c r="B525" s="6"/>
      <c r="J525" s="52"/>
      <c r="K525" s="53" t="s">
        <v>673</v>
      </c>
      <c r="L525" s="57"/>
      <c r="M525" s="57"/>
      <c r="N525" s="57"/>
      <c r="O525" s="57"/>
      <c r="P525" s="57"/>
      <c r="Q525" s="57"/>
      <c r="R525" s="57"/>
      <c r="S525" s="57"/>
      <c r="T525" s="57"/>
      <c r="U525" s="55"/>
      <c r="V525" s="43"/>
      <c r="W525" s="43"/>
      <c r="X525" s="47"/>
      <c r="Y525" s="56"/>
      <c r="Z525" s="23"/>
      <c r="AA525" s="7"/>
    </row>
    <row r="526" spans="2:27" ht="114.75">
      <c r="B526" s="6"/>
      <c r="J526" s="52" t="s">
        <v>674</v>
      </c>
      <c r="K526" s="53" t="s">
        <v>675</v>
      </c>
      <c r="L526" s="57"/>
      <c r="M526" s="57"/>
      <c r="N526" s="57"/>
      <c r="O526" s="57"/>
      <c r="P526" s="57"/>
      <c r="Q526" s="57"/>
      <c r="R526" s="57"/>
      <c r="S526" s="57"/>
      <c r="T526" s="57"/>
      <c r="U526" s="55"/>
      <c r="V526" s="43"/>
      <c r="W526" s="43"/>
      <c r="X526" s="47"/>
      <c r="Y526" s="56"/>
      <c r="Z526" s="23"/>
      <c r="AA526" s="7"/>
    </row>
    <row r="527" spans="2:27" ht="114.75">
      <c r="B527" s="6"/>
      <c r="J527" s="52"/>
      <c r="K527" s="53" t="s">
        <v>265</v>
      </c>
      <c r="L527" s="58">
        <v>263705.2</v>
      </c>
      <c r="M527" s="58">
        <v>15</v>
      </c>
      <c r="N527" s="58">
        <v>0</v>
      </c>
      <c r="O527" s="58">
        <v>0</v>
      </c>
      <c r="P527" s="58">
        <v>0</v>
      </c>
      <c r="Q527" s="58">
        <v>0</v>
      </c>
      <c r="R527" s="58">
        <f>L527+N527+P527</f>
        <v>263705.2</v>
      </c>
      <c r="S527" s="58">
        <f>M527+O527+Q527</f>
        <v>15</v>
      </c>
      <c r="T527" s="58">
        <v>15</v>
      </c>
      <c r="U527" s="55" t="s">
        <v>676</v>
      </c>
      <c r="V527" s="43"/>
      <c r="W527" s="43"/>
      <c r="X527" s="47"/>
      <c r="Y527" s="56" t="s">
        <v>676</v>
      </c>
      <c r="Z527" s="23"/>
      <c r="AA527" s="7"/>
    </row>
    <row r="528" spans="2:27" ht="12.75">
      <c r="B528" s="6"/>
      <c r="J528" s="52"/>
      <c r="K528" s="59"/>
      <c r="L528" s="57"/>
      <c r="M528" s="57"/>
      <c r="N528" s="57"/>
      <c r="O528" s="57"/>
      <c r="P528" s="57"/>
      <c r="Q528" s="57"/>
      <c r="R528" s="57"/>
      <c r="S528" s="57"/>
      <c r="T528" s="57"/>
      <c r="U528" s="55"/>
      <c r="V528" s="43"/>
      <c r="W528" s="43"/>
      <c r="X528" s="47"/>
      <c r="Y528" s="56"/>
      <c r="Z528" s="23"/>
      <c r="AA528" s="7"/>
    </row>
    <row r="529" spans="2:27" ht="114.75">
      <c r="B529" s="6"/>
      <c r="J529" s="52" t="s">
        <v>677</v>
      </c>
      <c r="K529" s="53" t="s">
        <v>678</v>
      </c>
      <c r="L529" s="57"/>
      <c r="M529" s="57"/>
      <c r="N529" s="57"/>
      <c r="O529" s="57"/>
      <c r="P529" s="57"/>
      <c r="Q529" s="57"/>
      <c r="R529" s="57"/>
      <c r="S529" s="57"/>
      <c r="T529" s="57"/>
      <c r="U529" s="55"/>
      <c r="V529" s="43"/>
      <c r="W529" s="43"/>
      <c r="X529" s="47"/>
      <c r="Y529" s="56"/>
      <c r="Z529" s="23"/>
      <c r="AA529" s="7"/>
    </row>
    <row r="530" spans="2:27" ht="38.25">
      <c r="B530" s="6"/>
      <c r="J530" s="52"/>
      <c r="K530" s="53" t="s">
        <v>265</v>
      </c>
      <c r="L530" s="58">
        <v>200000</v>
      </c>
      <c r="M530" s="58">
        <v>0</v>
      </c>
      <c r="N530" s="58">
        <v>0</v>
      </c>
      <c r="O530" s="58">
        <v>0</v>
      </c>
      <c r="P530" s="58">
        <v>0</v>
      </c>
      <c r="Q530" s="58">
        <v>0</v>
      </c>
      <c r="R530" s="58">
        <f>L530+N530+P530</f>
        <v>200000</v>
      </c>
      <c r="S530" s="58">
        <f>M530+O530+Q530</f>
        <v>0</v>
      </c>
      <c r="T530" s="58">
        <v>0</v>
      </c>
      <c r="U530" s="55" t="s">
        <v>308</v>
      </c>
      <c r="V530" s="43"/>
      <c r="W530" s="43"/>
      <c r="X530" s="47"/>
      <c r="Y530" s="56" t="s">
        <v>308</v>
      </c>
      <c r="Z530" s="23"/>
      <c r="AA530" s="7"/>
    </row>
    <row r="531" spans="2:27" ht="12.75">
      <c r="B531" s="6"/>
      <c r="J531" s="52"/>
      <c r="K531" s="59"/>
      <c r="L531" s="57"/>
      <c r="M531" s="57"/>
      <c r="N531" s="57"/>
      <c r="O531" s="57"/>
      <c r="P531" s="57"/>
      <c r="Q531" s="57"/>
      <c r="R531" s="57"/>
      <c r="S531" s="57"/>
      <c r="T531" s="57"/>
      <c r="U531" s="55"/>
      <c r="V531" s="43"/>
      <c r="W531" s="43"/>
      <c r="X531" s="47"/>
      <c r="Y531" s="56"/>
      <c r="Z531" s="23"/>
      <c r="AA531" s="7"/>
    </row>
    <row r="532" spans="2:27" ht="51">
      <c r="B532" s="6"/>
      <c r="J532" s="52"/>
      <c r="K532" s="53" t="s">
        <v>648</v>
      </c>
      <c r="L532" s="57"/>
      <c r="M532" s="57"/>
      <c r="N532" s="57"/>
      <c r="O532" s="57"/>
      <c r="P532" s="57"/>
      <c r="Q532" s="57"/>
      <c r="R532" s="57"/>
      <c r="S532" s="57"/>
      <c r="T532" s="57"/>
      <c r="U532" s="55"/>
      <c r="V532" s="43"/>
      <c r="W532" s="43"/>
      <c r="X532" s="47"/>
      <c r="Y532" s="56"/>
      <c r="Z532" s="23"/>
      <c r="AA532" s="7"/>
    </row>
    <row r="533" spans="2:27" ht="63.75">
      <c r="B533" s="6"/>
      <c r="J533" s="52" t="s">
        <v>679</v>
      </c>
      <c r="K533" s="53" t="s">
        <v>680</v>
      </c>
      <c r="L533" s="57"/>
      <c r="M533" s="57"/>
      <c r="N533" s="57"/>
      <c r="O533" s="57"/>
      <c r="P533" s="57"/>
      <c r="Q533" s="57"/>
      <c r="R533" s="57"/>
      <c r="S533" s="57"/>
      <c r="T533" s="57"/>
      <c r="U533" s="55"/>
      <c r="V533" s="43"/>
      <c r="W533" s="43"/>
      <c r="X533" s="47"/>
      <c r="Y533" s="56"/>
      <c r="Z533" s="23"/>
      <c r="AA533" s="7"/>
    </row>
    <row r="534" spans="2:27" ht="114.75">
      <c r="B534" s="6"/>
      <c r="J534" s="52"/>
      <c r="K534" s="53" t="s">
        <v>62</v>
      </c>
      <c r="L534" s="58">
        <v>1500000</v>
      </c>
      <c r="M534" s="58">
        <v>0</v>
      </c>
      <c r="N534" s="58">
        <v>0</v>
      </c>
      <c r="O534" s="58">
        <v>0</v>
      </c>
      <c r="P534" s="58">
        <v>0</v>
      </c>
      <c r="Q534" s="58">
        <v>0</v>
      </c>
      <c r="R534" s="58">
        <f>L534+N534+P534</f>
        <v>1500000</v>
      </c>
      <c r="S534" s="58">
        <f>M534+O534+Q534</f>
        <v>0</v>
      </c>
      <c r="T534" s="58">
        <v>0</v>
      </c>
      <c r="U534" s="55" t="s">
        <v>681</v>
      </c>
      <c r="V534" s="43"/>
      <c r="W534" s="43"/>
      <c r="X534" s="47"/>
      <c r="Y534" s="56" t="s">
        <v>681</v>
      </c>
      <c r="Z534" s="23"/>
      <c r="AA534" s="7"/>
    </row>
    <row r="535" spans="2:27" ht="12.75">
      <c r="B535" s="6"/>
      <c r="J535" s="52"/>
      <c r="K535" s="59"/>
      <c r="L535" s="57"/>
      <c r="M535" s="57"/>
      <c r="N535" s="57"/>
      <c r="O535" s="57"/>
      <c r="P535" s="57"/>
      <c r="Q535" s="57"/>
      <c r="R535" s="57"/>
      <c r="S535" s="57"/>
      <c r="T535" s="57"/>
      <c r="U535" s="55"/>
      <c r="V535" s="43"/>
      <c r="W535" s="43"/>
      <c r="X535" s="47"/>
      <c r="Y535" s="56"/>
      <c r="Z535" s="23"/>
      <c r="AA535" s="7"/>
    </row>
    <row r="536" spans="2:27" ht="25.5">
      <c r="B536" s="6"/>
      <c r="J536" s="52"/>
      <c r="K536" s="53" t="s">
        <v>682</v>
      </c>
      <c r="L536" s="54">
        <f aca="true" t="shared" si="32" ref="L536:T536">SUM(L537:L555)</f>
        <v>1191489.9</v>
      </c>
      <c r="M536" s="54">
        <f t="shared" si="32"/>
        <v>61281.2</v>
      </c>
      <c r="N536" s="54">
        <f t="shared" si="32"/>
        <v>0</v>
      </c>
      <c r="O536" s="54">
        <f t="shared" si="32"/>
        <v>0</v>
      </c>
      <c r="P536" s="54">
        <f t="shared" si="32"/>
        <v>0</v>
      </c>
      <c r="Q536" s="54">
        <f t="shared" si="32"/>
        <v>0</v>
      </c>
      <c r="R536" s="54">
        <f t="shared" si="32"/>
        <v>1191489.9</v>
      </c>
      <c r="S536" s="54">
        <f t="shared" si="32"/>
        <v>61281.2</v>
      </c>
      <c r="T536" s="54">
        <f t="shared" si="32"/>
        <v>62790.1</v>
      </c>
      <c r="U536" s="55" t="s">
        <v>683</v>
      </c>
      <c r="V536" s="43"/>
      <c r="W536" s="43"/>
      <c r="X536" s="47"/>
      <c r="Y536" s="56" t="s">
        <v>683</v>
      </c>
      <c r="Z536" s="23"/>
      <c r="AA536" s="7"/>
    </row>
    <row r="537" spans="2:27" ht="76.5">
      <c r="B537" s="6"/>
      <c r="J537" s="52"/>
      <c r="K537" s="53" t="s">
        <v>684</v>
      </c>
      <c r="L537" s="57"/>
      <c r="M537" s="57"/>
      <c r="N537" s="57"/>
      <c r="O537" s="57"/>
      <c r="P537" s="57"/>
      <c r="Q537" s="57"/>
      <c r="R537" s="57"/>
      <c r="S537" s="57"/>
      <c r="T537" s="57"/>
      <c r="U537" s="55"/>
      <c r="V537" s="43"/>
      <c r="W537" s="43"/>
      <c r="X537" s="47"/>
      <c r="Y537" s="56"/>
      <c r="Z537" s="23"/>
      <c r="AA537" s="7"/>
    </row>
    <row r="538" spans="2:27" ht="63.75">
      <c r="B538" s="6"/>
      <c r="J538" s="52" t="s">
        <v>685</v>
      </c>
      <c r="K538" s="53" t="s">
        <v>686</v>
      </c>
      <c r="L538" s="57"/>
      <c r="M538" s="57"/>
      <c r="N538" s="57"/>
      <c r="O538" s="57"/>
      <c r="P538" s="57"/>
      <c r="Q538" s="57"/>
      <c r="R538" s="57"/>
      <c r="S538" s="57"/>
      <c r="T538" s="57"/>
      <c r="U538" s="55"/>
      <c r="V538" s="43"/>
      <c r="W538" s="43"/>
      <c r="X538" s="47"/>
      <c r="Y538" s="56"/>
      <c r="Z538" s="23"/>
      <c r="AA538" s="7"/>
    </row>
    <row r="539" spans="2:27" ht="114.75">
      <c r="B539" s="6"/>
      <c r="J539" s="52"/>
      <c r="K539" s="53" t="s">
        <v>62</v>
      </c>
      <c r="L539" s="58">
        <v>439016.5</v>
      </c>
      <c r="M539" s="58">
        <v>0</v>
      </c>
      <c r="N539" s="58">
        <v>0</v>
      </c>
      <c r="O539" s="58">
        <v>0</v>
      </c>
      <c r="P539" s="58">
        <v>0</v>
      </c>
      <c r="Q539" s="58">
        <v>0</v>
      </c>
      <c r="R539" s="58">
        <f>L539+N539+P539</f>
        <v>439016.5</v>
      </c>
      <c r="S539" s="58">
        <f>M539+O539+Q539</f>
        <v>0</v>
      </c>
      <c r="T539" s="58">
        <v>0</v>
      </c>
      <c r="U539" s="55" t="s">
        <v>687</v>
      </c>
      <c r="V539" s="43"/>
      <c r="W539" s="43"/>
      <c r="X539" s="47"/>
      <c r="Y539" s="56" t="s">
        <v>687</v>
      </c>
      <c r="Z539" s="23"/>
      <c r="AA539" s="7"/>
    </row>
    <row r="540" spans="2:27" ht="12.75">
      <c r="B540" s="6"/>
      <c r="J540" s="52"/>
      <c r="K540" s="59"/>
      <c r="L540" s="57"/>
      <c r="M540" s="57"/>
      <c r="N540" s="57"/>
      <c r="O540" s="57"/>
      <c r="P540" s="57"/>
      <c r="Q540" s="57"/>
      <c r="R540" s="57"/>
      <c r="S540" s="57"/>
      <c r="T540" s="57"/>
      <c r="U540" s="55"/>
      <c r="V540" s="43"/>
      <c r="W540" s="43"/>
      <c r="X540" s="47"/>
      <c r="Y540" s="56"/>
      <c r="Z540" s="23"/>
      <c r="AA540" s="7"/>
    </row>
    <row r="541" spans="2:27" ht="38.25">
      <c r="B541" s="6"/>
      <c r="J541" s="52" t="s">
        <v>688</v>
      </c>
      <c r="K541" s="53" t="s">
        <v>689</v>
      </c>
      <c r="L541" s="57"/>
      <c r="M541" s="57"/>
      <c r="N541" s="57"/>
      <c r="O541" s="57"/>
      <c r="P541" s="57"/>
      <c r="Q541" s="57"/>
      <c r="R541" s="57"/>
      <c r="S541" s="57"/>
      <c r="T541" s="57"/>
      <c r="U541" s="55"/>
      <c r="V541" s="43"/>
      <c r="W541" s="43"/>
      <c r="X541" s="47"/>
      <c r="Y541" s="56"/>
      <c r="Z541" s="23"/>
      <c r="AA541" s="7"/>
    </row>
    <row r="542" spans="2:27" ht="89.25">
      <c r="B542" s="6"/>
      <c r="J542" s="52"/>
      <c r="K542" s="53" t="s">
        <v>265</v>
      </c>
      <c r="L542" s="58">
        <v>222876.4</v>
      </c>
      <c r="M542" s="58">
        <v>0</v>
      </c>
      <c r="N542" s="58">
        <v>0</v>
      </c>
      <c r="O542" s="58">
        <v>0</v>
      </c>
      <c r="P542" s="58">
        <v>0</v>
      </c>
      <c r="Q542" s="58">
        <v>0</v>
      </c>
      <c r="R542" s="58">
        <f>L542+N542+P542</f>
        <v>222876.4</v>
      </c>
      <c r="S542" s="58">
        <f>M542+O542+Q542</f>
        <v>0</v>
      </c>
      <c r="T542" s="58">
        <v>0</v>
      </c>
      <c r="U542" s="55" t="s">
        <v>690</v>
      </c>
      <c r="V542" s="43"/>
      <c r="W542" s="43"/>
      <c r="X542" s="47"/>
      <c r="Y542" s="56" t="s">
        <v>690</v>
      </c>
      <c r="Z542" s="23"/>
      <c r="AA542" s="7"/>
    </row>
    <row r="543" spans="2:27" ht="12.75">
      <c r="B543" s="6"/>
      <c r="J543" s="52"/>
      <c r="K543" s="59"/>
      <c r="L543" s="57"/>
      <c r="M543" s="57"/>
      <c r="N543" s="57"/>
      <c r="O543" s="57"/>
      <c r="P543" s="57"/>
      <c r="Q543" s="57"/>
      <c r="R543" s="57"/>
      <c r="S543" s="57"/>
      <c r="T543" s="57"/>
      <c r="U543" s="55"/>
      <c r="V543" s="43"/>
      <c r="W543" s="43"/>
      <c r="X543" s="47"/>
      <c r="Y543" s="56"/>
      <c r="Z543" s="23"/>
      <c r="AA543" s="7"/>
    </row>
    <row r="544" spans="2:27" ht="63.75">
      <c r="B544" s="6"/>
      <c r="J544" s="52" t="s">
        <v>691</v>
      </c>
      <c r="K544" s="53" t="s">
        <v>692</v>
      </c>
      <c r="L544" s="57"/>
      <c r="M544" s="57"/>
      <c r="N544" s="57"/>
      <c r="O544" s="57"/>
      <c r="P544" s="57"/>
      <c r="Q544" s="57"/>
      <c r="R544" s="57"/>
      <c r="S544" s="57"/>
      <c r="T544" s="57"/>
      <c r="U544" s="55"/>
      <c r="V544" s="43"/>
      <c r="W544" s="43"/>
      <c r="X544" s="47"/>
      <c r="Y544" s="56"/>
      <c r="Z544" s="23"/>
      <c r="AA544" s="7"/>
    </row>
    <row r="545" spans="2:27" ht="89.25">
      <c r="B545" s="6"/>
      <c r="J545" s="52"/>
      <c r="K545" s="53" t="s">
        <v>265</v>
      </c>
      <c r="L545" s="58">
        <v>246360.8</v>
      </c>
      <c r="M545" s="58">
        <v>0</v>
      </c>
      <c r="N545" s="58">
        <v>0</v>
      </c>
      <c r="O545" s="58">
        <v>0</v>
      </c>
      <c r="P545" s="58">
        <v>0</v>
      </c>
      <c r="Q545" s="58">
        <v>0</v>
      </c>
      <c r="R545" s="58">
        <f>L545+N545+P545</f>
        <v>246360.8</v>
      </c>
      <c r="S545" s="58">
        <f>M545+O545+Q545</f>
        <v>0</v>
      </c>
      <c r="T545" s="58">
        <v>0</v>
      </c>
      <c r="U545" s="55" t="s">
        <v>693</v>
      </c>
      <c r="V545" s="43"/>
      <c r="W545" s="43"/>
      <c r="X545" s="47"/>
      <c r="Y545" s="56" t="s">
        <v>693</v>
      </c>
      <c r="Z545" s="23"/>
      <c r="AA545" s="7"/>
    </row>
    <row r="546" spans="2:27" ht="12.75">
      <c r="B546" s="6"/>
      <c r="J546" s="52"/>
      <c r="K546" s="59"/>
      <c r="L546" s="57"/>
      <c r="M546" s="57"/>
      <c r="N546" s="57"/>
      <c r="O546" s="57"/>
      <c r="P546" s="57"/>
      <c r="Q546" s="57"/>
      <c r="R546" s="57"/>
      <c r="S546" s="57"/>
      <c r="T546" s="57"/>
      <c r="U546" s="55"/>
      <c r="V546" s="43"/>
      <c r="W546" s="43"/>
      <c r="X546" s="47"/>
      <c r="Y546" s="56"/>
      <c r="Z546" s="23"/>
      <c r="AA546" s="7"/>
    </row>
    <row r="547" spans="2:27" ht="63.75">
      <c r="B547" s="6"/>
      <c r="J547" s="52" t="s">
        <v>694</v>
      </c>
      <c r="K547" s="53" t="s">
        <v>695</v>
      </c>
      <c r="L547" s="57"/>
      <c r="M547" s="57"/>
      <c r="N547" s="57"/>
      <c r="O547" s="57"/>
      <c r="P547" s="57"/>
      <c r="Q547" s="57"/>
      <c r="R547" s="57"/>
      <c r="S547" s="57"/>
      <c r="T547" s="57"/>
      <c r="U547" s="55"/>
      <c r="V547" s="43"/>
      <c r="W547" s="43"/>
      <c r="X547" s="47"/>
      <c r="Y547" s="56"/>
      <c r="Z547" s="23"/>
      <c r="AA547" s="7"/>
    </row>
    <row r="548" spans="2:27" ht="242.25">
      <c r="B548" s="6"/>
      <c r="J548" s="52"/>
      <c r="K548" s="53" t="s">
        <v>265</v>
      </c>
      <c r="L548" s="58">
        <v>183236.2</v>
      </c>
      <c r="M548" s="58">
        <v>61281.2</v>
      </c>
      <c r="N548" s="58">
        <v>0</v>
      </c>
      <c r="O548" s="58">
        <v>0</v>
      </c>
      <c r="P548" s="58">
        <v>0</v>
      </c>
      <c r="Q548" s="58">
        <v>0</v>
      </c>
      <c r="R548" s="58">
        <f>L548+N548+P548</f>
        <v>183236.2</v>
      </c>
      <c r="S548" s="58">
        <f>M548+O548+Q548</f>
        <v>61281.2</v>
      </c>
      <c r="T548" s="58">
        <v>62790.1</v>
      </c>
      <c r="U548" s="55" t="s">
        <v>696</v>
      </c>
      <c r="V548" s="43"/>
      <c r="W548" s="43"/>
      <c r="X548" s="47"/>
      <c r="Y548" s="56" t="s">
        <v>696</v>
      </c>
      <c r="Z548" s="23"/>
      <c r="AA548" s="7"/>
    </row>
    <row r="549" spans="2:27" ht="12.75">
      <c r="B549" s="6"/>
      <c r="J549" s="52"/>
      <c r="K549" s="59"/>
      <c r="L549" s="57"/>
      <c r="M549" s="57"/>
      <c r="N549" s="57"/>
      <c r="O549" s="57"/>
      <c r="P549" s="57"/>
      <c r="Q549" s="57"/>
      <c r="R549" s="57"/>
      <c r="S549" s="57"/>
      <c r="T549" s="57"/>
      <c r="U549" s="55"/>
      <c r="V549" s="43"/>
      <c r="W549" s="43"/>
      <c r="X549" s="47"/>
      <c r="Y549" s="56"/>
      <c r="Z549" s="23"/>
      <c r="AA549" s="7"/>
    </row>
    <row r="550" spans="2:27" ht="63.75">
      <c r="B550" s="6"/>
      <c r="J550" s="52" t="s">
        <v>697</v>
      </c>
      <c r="K550" s="53" t="s">
        <v>698</v>
      </c>
      <c r="L550" s="57"/>
      <c r="M550" s="57"/>
      <c r="N550" s="57"/>
      <c r="O550" s="57"/>
      <c r="P550" s="57"/>
      <c r="Q550" s="57"/>
      <c r="R550" s="57"/>
      <c r="S550" s="57"/>
      <c r="T550" s="57"/>
      <c r="U550" s="55"/>
      <c r="V550" s="43"/>
      <c r="W550" s="43"/>
      <c r="X550" s="47"/>
      <c r="Y550" s="56"/>
      <c r="Z550" s="23"/>
      <c r="AA550" s="7"/>
    </row>
    <row r="551" spans="2:27" ht="102">
      <c r="B551" s="6"/>
      <c r="J551" s="52"/>
      <c r="K551" s="53" t="s">
        <v>265</v>
      </c>
      <c r="L551" s="58">
        <v>50000</v>
      </c>
      <c r="M551" s="58">
        <v>0</v>
      </c>
      <c r="N551" s="58">
        <v>0</v>
      </c>
      <c r="O551" s="58">
        <v>0</v>
      </c>
      <c r="P551" s="58">
        <v>0</v>
      </c>
      <c r="Q551" s="58">
        <v>0</v>
      </c>
      <c r="R551" s="58">
        <f>L551+N551+P551</f>
        <v>50000</v>
      </c>
      <c r="S551" s="58">
        <f>M551+O551+Q551</f>
        <v>0</v>
      </c>
      <c r="T551" s="58">
        <v>0</v>
      </c>
      <c r="U551" s="55" t="s">
        <v>699</v>
      </c>
      <c r="V551" s="43"/>
      <c r="W551" s="43"/>
      <c r="X551" s="47"/>
      <c r="Y551" s="56" t="s">
        <v>699</v>
      </c>
      <c r="Z551" s="23"/>
      <c r="AA551" s="7"/>
    </row>
    <row r="552" spans="2:27" ht="12.75">
      <c r="B552" s="6"/>
      <c r="J552" s="52"/>
      <c r="K552" s="59"/>
      <c r="L552" s="57"/>
      <c r="M552" s="57"/>
      <c r="N552" s="57"/>
      <c r="O552" s="57"/>
      <c r="P552" s="57"/>
      <c r="Q552" s="57"/>
      <c r="R552" s="57"/>
      <c r="S552" s="57"/>
      <c r="T552" s="57"/>
      <c r="U552" s="55"/>
      <c r="V552" s="43"/>
      <c r="W552" s="43"/>
      <c r="X552" s="47"/>
      <c r="Y552" s="56"/>
      <c r="Z552" s="23"/>
      <c r="AA552" s="7"/>
    </row>
    <row r="553" spans="2:27" ht="63.75">
      <c r="B553" s="6"/>
      <c r="J553" s="52" t="s">
        <v>700</v>
      </c>
      <c r="K553" s="53" t="s">
        <v>701</v>
      </c>
      <c r="L553" s="57"/>
      <c r="M553" s="57"/>
      <c r="N553" s="57"/>
      <c r="O553" s="57"/>
      <c r="P553" s="57"/>
      <c r="Q553" s="57"/>
      <c r="R553" s="57"/>
      <c r="S553" s="57"/>
      <c r="T553" s="57"/>
      <c r="U553" s="55"/>
      <c r="V553" s="43"/>
      <c r="W553" s="43"/>
      <c r="X553" s="47"/>
      <c r="Y553" s="56"/>
      <c r="Z553" s="23"/>
      <c r="AA553" s="7"/>
    </row>
    <row r="554" spans="2:27" ht="178.5">
      <c r="B554" s="6"/>
      <c r="J554" s="52"/>
      <c r="K554" s="53" t="s">
        <v>265</v>
      </c>
      <c r="L554" s="58">
        <v>50000</v>
      </c>
      <c r="M554" s="58">
        <v>0</v>
      </c>
      <c r="N554" s="58">
        <v>0</v>
      </c>
      <c r="O554" s="58">
        <v>0</v>
      </c>
      <c r="P554" s="58">
        <v>0</v>
      </c>
      <c r="Q554" s="58">
        <v>0</v>
      </c>
      <c r="R554" s="58">
        <f>L554+N554+P554</f>
        <v>50000</v>
      </c>
      <c r="S554" s="58">
        <f>M554+O554+Q554</f>
        <v>0</v>
      </c>
      <c r="T554" s="58">
        <v>0</v>
      </c>
      <c r="U554" s="55" t="s">
        <v>702</v>
      </c>
      <c r="V554" s="43"/>
      <c r="W554" s="43"/>
      <c r="X554" s="47"/>
      <c r="Y554" s="56" t="s">
        <v>702</v>
      </c>
      <c r="Z554" s="23"/>
      <c r="AA554" s="7"/>
    </row>
    <row r="555" spans="2:27" ht="12.75">
      <c r="B555" s="6"/>
      <c r="J555" s="52"/>
      <c r="K555" s="59"/>
      <c r="L555" s="57"/>
      <c r="M555" s="57"/>
      <c r="N555" s="57"/>
      <c r="O555" s="57"/>
      <c r="P555" s="57"/>
      <c r="Q555" s="57"/>
      <c r="R555" s="57"/>
      <c r="S555" s="57"/>
      <c r="T555" s="57"/>
      <c r="U555" s="55"/>
      <c r="V555" s="43"/>
      <c r="W555" s="43"/>
      <c r="X555" s="47"/>
      <c r="Y555" s="56"/>
      <c r="Z555" s="23"/>
      <c r="AA555" s="7"/>
    </row>
    <row r="556" spans="2:27" ht="38.25">
      <c r="B556" s="6"/>
      <c r="J556" s="52"/>
      <c r="K556" s="53" t="s">
        <v>703</v>
      </c>
      <c r="L556" s="54">
        <f aca="true" t="shared" si="33" ref="L556:T556">SUM(L557:L567)</f>
        <v>426734.5</v>
      </c>
      <c r="M556" s="54">
        <f t="shared" si="33"/>
        <v>123057.2</v>
      </c>
      <c r="N556" s="54">
        <f t="shared" si="33"/>
        <v>0</v>
      </c>
      <c r="O556" s="54">
        <f t="shared" si="33"/>
        <v>0</v>
      </c>
      <c r="P556" s="54">
        <f t="shared" si="33"/>
        <v>0</v>
      </c>
      <c r="Q556" s="54">
        <f t="shared" si="33"/>
        <v>0</v>
      </c>
      <c r="R556" s="54">
        <f t="shared" si="33"/>
        <v>426734.5</v>
      </c>
      <c r="S556" s="54">
        <f t="shared" si="33"/>
        <v>123057.2</v>
      </c>
      <c r="T556" s="54">
        <f t="shared" si="33"/>
        <v>123057.2</v>
      </c>
      <c r="U556" s="55" t="s">
        <v>704</v>
      </c>
      <c r="V556" s="43"/>
      <c r="W556" s="43"/>
      <c r="X556" s="47"/>
      <c r="Y556" s="56" t="s">
        <v>704</v>
      </c>
      <c r="Z556" s="23"/>
      <c r="AA556" s="7"/>
    </row>
    <row r="557" spans="2:27" ht="76.5">
      <c r="B557" s="6"/>
      <c r="J557" s="52"/>
      <c r="K557" s="53" t="s">
        <v>684</v>
      </c>
      <c r="L557" s="57"/>
      <c r="M557" s="57"/>
      <c r="N557" s="57"/>
      <c r="O557" s="57"/>
      <c r="P557" s="57"/>
      <c r="Q557" s="57"/>
      <c r="R557" s="57"/>
      <c r="S557" s="57"/>
      <c r="T557" s="57"/>
      <c r="U557" s="55"/>
      <c r="V557" s="43"/>
      <c r="W557" s="43"/>
      <c r="X557" s="47"/>
      <c r="Y557" s="56"/>
      <c r="Z557" s="23"/>
      <c r="AA557" s="7"/>
    </row>
    <row r="558" spans="2:27" ht="51">
      <c r="B558" s="6"/>
      <c r="J558" s="52" t="s">
        <v>705</v>
      </c>
      <c r="K558" s="53" t="s">
        <v>706</v>
      </c>
      <c r="L558" s="57"/>
      <c r="M558" s="57"/>
      <c r="N558" s="57"/>
      <c r="O558" s="57"/>
      <c r="P558" s="57"/>
      <c r="Q558" s="57"/>
      <c r="R558" s="57"/>
      <c r="S558" s="57"/>
      <c r="T558" s="57"/>
      <c r="U558" s="55"/>
      <c r="V558" s="43"/>
      <c r="W558" s="43"/>
      <c r="X558" s="47"/>
      <c r="Y558" s="56"/>
      <c r="Z558" s="23"/>
      <c r="AA558" s="7"/>
    </row>
    <row r="559" spans="2:27" ht="280.5">
      <c r="B559" s="6"/>
      <c r="J559" s="52"/>
      <c r="K559" s="53" t="s">
        <v>84</v>
      </c>
      <c r="L559" s="58">
        <v>425041.8</v>
      </c>
      <c r="M559" s="58">
        <v>123057.2</v>
      </c>
      <c r="N559" s="58">
        <v>0</v>
      </c>
      <c r="O559" s="58">
        <v>0</v>
      </c>
      <c r="P559" s="58">
        <v>0</v>
      </c>
      <c r="Q559" s="58">
        <v>0</v>
      </c>
      <c r="R559" s="58">
        <f>L559+N559+P559</f>
        <v>425041.8</v>
      </c>
      <c r="S559" s="58">
        <f>M559+O559+Q559</f>
        <v>123057.2</v>
      </c>
      <c r="T559" s="58">
        <v>123057.2</v>
      </c>
      <c r="U559" s="55" t="s">
        <v>707</v>
      </c>
      <c r="V559" s="43"/>
      <c r="W559" s="43"/>
      <c r="X559" s="47"/>
      <c r="Y559" s="56" t="s">
        <v>707</v>
      </c>
      <c r="Z559" s="23"/>
      <c r="AA559" s="7"/>
    </row>
    <row r="560" spans="2:27" ht="12.75">
      <c r="B560" s="6"/>
      <c r="J560" s="52"/>
      <c r="K560" s="59"/>
      <c r="L560" s="57"/>
      <c r="M560" s="57"/>
      <c r="N560" s="57"/>
      <c r="O560" s="57"/>
      <c r="P560" s="57"/>
      <c r="Q560" s="57"/>
      <c r="R560" s="57"/>
      <c r="S560" s="57"/>
      <c r="T560" s="57"/>
      <c r="U560" s="55"/>
      <c r="V560" s="43"/>
      <c r="W560" s="43"/>
      <c r="X560" s="47"/>
      <c r="Y560" s="56"/>
      <c r="Z560" s="23"/>
      <c r="AA560" s="7"/>
    </row>
    <row r="561" spans="2:27" ht="76.5">
      <c r="B561" s="6"/>
      <c r="J561" s="52"/>
      <c r="K561" s="53" t="s">
        <v>684</v>
      </c>
      <c r="L561" s="57"/>
      <c r="M561" s="57"/>
      <c r="N561" s="57"/>
      <c r="O561" s="57"/>
      <c r="P561" s="57"/>
      <c r="Q561" s="57"/>
      <c r="R561" s="57"/>
      <c r="S561" s="57"/>
      <c r="T561" s="57"/>
      <c r="U561" s="55"/>
      <c r="V561" s="43"/>
      <c r="W561" s="43"/>
      <c r="X561" s="47"/>
      <c r="Y561" s="56"/>
      <c r="Z561" s="23"/>
      <c r="AA561" s="7"/>
    </row>
    <row r="562" spans="2:27" ht="51">
      <c r="B562" s="6"/>
      <c r="J562" s="52" t="s">
        <v>708</v>
      </c>
      <c r="K562" s="53" t="s">
        <v>709</v>
      </c>
      <c r="L562" s="57"/>
      <c r="M562" s="57"/>
      <c r="N562" s="57"/>
      <c r="O562" s="57"/>
      <c r="P562" s="57"/>
      <c r="Q562" s="57"/>
      <c r="R562" s="57"/>
      <c r="S562" s="57"/>
      <c r="T562" s="57"/>
      <c r="U562" s="55"/>
      <c r="V562" s="43"/>
      <c r="W562" s="43"/>
      <c r="X562" s="47"/>
      <c r="Y562" s="56"/>
      <c r="Z562" s="23"/>
      <c r="AA562" s="7"/>
    </row>
    <row r="563" spans="2:27" ht="76.5">
      <c r="B563" s="6"/>
      <c r="J563" s="52"/>
      <c r="K563" s="53" t="s">
        <v>207</v>
      </c>
      <c r="L563" s="58">
        <v>776.8</v>
      </c>
      <c r="M563" s="58">
        <v>0</v>
      </c>
      <c r="N563" s="58">
        <v>0</v>
      </c>
      <c r="O563" s="58">
        <v>0</v>
      </c>
      <c r="P563" s="58">
        <v>0</v>
      </c>
      <c r="Q563" s="58">
        <v>0</v>
      </c>
      <c r="R563" s="58">
        <f>L563+N563+P563</f>
        <v>776.8</v>
      </c>
      <c r="S563" s="58">
        <f>M563+O563+Q563</f>
        <v>0</v>
      </c>
      <c r="T563" s="58">
        <v>0</v>
      </c>
      <c r="U563" s="55" t="s">
        <v>342</v>
      </c>
      <c r="V563" s="43"/>
      <c r="W563" s="43"/>
      <c r="X563" s="47"/>
      <c r="Y563" s="56" t="s">
        <v>342</v>
      </c>
      <c r="Z563" s="23"/>
      <c r="AA563" s="7"/>
    </row>
    <row r="564" spans="2:27" ht="12.75">
      <c r="B564" s="6"/>
      <c r="J564" s="52"/>
      <c r="K564" s="59"/>
      <c r="L564" s="57"/>
      <c r="M564" s="57"/>
      <c r="N564" s="57"/>
      <c r="O564" s="57"/>
      <c r="P564" s="57"/>
      <c r="Q564" s="57"/>
      <c r="R564" s="57"/>
      <c r="S564" s="57"/>
      <c r="T564" s="57"/>
      <c r="U564" s="55"/>
      <c r="V564" s="43"/>
      <c r="W564" s="43"/>
      <c r="X564" s="47"/>
      <c r="Y564" s="56"/>
      <c r="Z564" s="23"/>
      <c r="AA564" s="7"/>
    </row>
    <row r="565" spans="2:27" ht="38.25">
      <c r="B565" s="6"/>
      <c r="J565" s="52" t="s">
        <v>710</v>
      </c>
      <c r="K565" s="53" t="s">
        <v>711</v>
      </c>
      <c r="L565" s="57"/>
      <c r="M565" s="57"/>
      <c r="N565" s="57"/>
      <c r="O565" s="57"/>
      <c r="P565" s="57"/>
      <c r="Q565" s="57"/>
      <c r="R565" s="57"/>
      <c r="S565" s="57"/>
      <c r="T565" s="57"/>
      <c r="U565" s="55"/>
      <c r="V565" s="43"/>
      <c r="W565" s="43"/>
      <c r="X565" s="47"/>
      <c r="Y565" s="56"/>
      <c r="Z565" s="23"/>
      <c r="AA565" s="7"/>
    </row>
    <row r="566" spans="2:27" ht="76.5">
      <c r="B566" s="6"/>
      <c r="J566" s="52"/>
      <c r="K566" s="53" t="s">
        <v>207</v>
      </c>
      <c r="L566" s="58">
        <v>915.9</v>
      </c>
      <c r="M566" s="58">
        <v>0</v>
      </c>
      <c r="N566" s="58">
        <v>0</v>
      </c>
      <c r="O566" s="58">
        <v>0</v>
      </c>
      <c r="P566" s="58">
        <v>0</v>
      </c>
      <c r="Q566" s="58">
        <v>0</v>
      </c>
      <c r="R566" s="58">
        <f>L566+N566+P566</f>
        <v>915.9</v>
      </c>
      <c r="S566" s="58">
        <f>M566+O566+Q566</f>
        <v>0</v>
      </c>
      <c r="T566" s="58">
        <v>0</v>
      </c>
      <c r="U566" s="55" t="s">
        <v>342</v>
      </c>
      <c r="V566" s="43"/>
      <c r="W566" s="43"/>
      <c r="X566" s="47"/>
      <c r="Y566" s="56" t="s">
        <v>342</v>
      </c>
      <c r="Z566" s="23"/>
      <c r="AA566" s="7"/>
    </row>
    <row r="567" spans="2:27" ht="12.75">
      <c r="B567" s="6"/>
      <c r="J567" s="52"/>
      <c r="K567" s="59"/>
      <c r="L567" s="57"/>
      <c r="M567" s="57"/>
      <c r="N567" s="57"/>
      <c r="O567" s="57"/>
      <c r="P567" s="57"/>
      <c r="Q567" s="57"/>
      <c r="R567" s="57"/>
      <c r="S567" s="57"/>
      <c r="T567" s="57"/>
      <c r="U567" s="55"/>
      <c r="V567" s="43"/>
      <c r="W567" s="43"/>
      <c r="X567" s="47"/>
      <c r="Y567" s="56"/>
      <c r="Z567" s="23"/>
      <c r="AA567" s="7"/>
    </row>
    <row r="568" spans="2:27" ht="51">
      <c r="B568" s="6"/>
      <c r="J568" s="52"/>
      <c r="K568" s="53" t="s">
        <v>712</v>
      </c>
      <c r="L568" s="54">
        <f aca="true" t="shared" si="34" ref="L568:T568">SUM(L569:L575)</f>
        <v>430321.7</v>
      </c>
      <c r="M568" s="54">
        <f t="shared" si="34"/>
        <v>31267.9</v>
      </c>
      <c r="N568" s="54">
        <f t="shared" si="34"/>
        <v>0</v>
      </c>
      <c r="O568" s="54">
        <f t="shared" si="34"/>
        <v>0</v>
      </c>
      <c r="P568" s="54">
        <f t="shared" si="34"/>
        <v>0</v>
      </c>
      <c r="Q568" s="54">
        <f t="shared" si="34"/>
        <v>0</v>
      </c>
      <c r="R568" s="54">
        <f t="shared" si="34"/>
        <v>430321.7</v>
      </c>
      <c r="S568" s="54">
        <f t="shared" si="34"/>
        <v>31267.9</v>
      </c>
      <c r="T568" s="54">
        <f t="shared" si="34"/>
        <v>31267.9</v>
      </c>
      <c r="U568" s="55" t="s">
        <v>713</v>
      </c>
      <c r="V568" s="43"/>
      <c r="W568" s="43"/>
      <c r="X568" s="47"/>
      <c r="Y568" s="56" t="s">
        <v>713</v>
      </c>
      <c r="Z568" s="23"/>
      <c r="AA568" s="7"/>
    </row>
    <row r="569" spans="2:27" ht="51">
      <c r="B569" s="6"/>
      <c r="J569" s="52"/>
      <c r="K569" s="53" t="s">
        <v>631</v>
      </c>
      <c r="L569" s="57"/>
      <c r="M569" s="57"/>
      <c r="N569" s="57"/>
      <c r="O569" s="57"/>
      <c r="P569" s="57"/>
      <c r="Q569" s="57"/>
      <c r="R569" s="57"/>
      <c r="S569" s="57"/>
      <c r="T569" s="57"/>
      <c r="U569" s="55"/>
      <c r="V569" s="43"/>
      <c r="W569" s="43"/>
      <c r="X569" s="47"/>
      <c r="Y569" s="56"/>
      <c r="Z569" s="23"/>
      <c r="AA569" s="7"/>
    </row>
    <row r="570" spans="2:27" ht="102">
      <c r="B570" s="6"/>
      <c r="J570" s="52" t="s">
        <v>714</v>
      </c>
      <c r="K570" s="53" t="s">
        <v>715</v>
      </c>
      <c r="L570" s="57"/>
      <c r="M570" s="57"/>
      <c r="N570" s="57"/>
      <c r="O570" s="57"/>
      <c r="P570" s="57"/>
      <c r="Q570" s="57"/>
      <c r="R570" s="57"/>
      <c r="S570" s="57"/>
      <c r="T570" s="57"/>
      <c r="U570" s="55"/>
      <c r="V570" s="43"/>
      <c r="W570" s="43"/>
      <c r="X570" s="47"/>
      <c r="Y570" s="56"/>
      <c r="Z570" s="23"/>
      <c r="AA570" s="7"/>
    </row>
    <row r="571" spans="2:27" ht="102">
      <c r="B571" s="6"/>
      <c r="J571" s="52"/>
      <c r="K571" s="53" t="s">
        <v>41</v>
      </c>
      <c r="L571" s="58">
        <v>230321.7</v>
      </c>
      <c r="M571" s="58">
        <v>0</v>
      </c>
      <c r="N571" s="58">
        <v>0</v>
      </c>
      <c r="O571" s="58">
        <v>0</v>
      </c>
      <c r="P571" s="58">
        <v>0</v>
      </c>
      <c r="Q571" s="58">
        <v>0</v>
      </c>
      <c r="R571" s="58">
        <f>L571+N571+P571</f>
        <v>230321.7</v>
      </c>
      <c r="S571" s="58">
        <f>M571+O571+Q571</f>
        <v>0</v>
      </c>
      <c r="T571" s="58">
        <v>0</v>
      </c>
      <c r="U571" s="55" t="s">
        <v>716</v>
      </c>
      <c r="V571" s="43"/>
      <c r="W571" s="43"/>
      <c r="X571" s="47"/>
      <c r="Y571" s="56" t="s">
        <v>716</v>
      </c>
      <c r="Z571" s="23"/>
      <c r="AA571" s="7"/>
    </row>
    <row r="572" spans="2:27" ht="12.75">
      <c r="B572" s="6"/>
      <c r="J572" s="52"/>
      <c r="K572" s="59"/>
      <c r="L572" s="57"/>
      <c r="M572" s="57"/>
      <c r="N572" s="57"/>
      <c r="O572" s="57"/>
      <c r="P572" s="57"/>
      <c r="Q572" s="57"/>
      <c r="R572" s="57"/>
      <c r="S572" s="57"/>
      <c r="T572" s="57"/>
      <c r="U572" s="55"/>
      <c r="V572" s="43"/>
      <c r="W572" s="43"/>
      <c r="X572" s="47"/>
      <c r="Y572" s="56"/>
      <c r="Z572" s="23"/>
      <c r="AA572" s="7"/>
    </row>
    <row r="573" spans="2:27" ht="102">
      <c r="B573" s="6"/>
      <c r="J573" s="52" t="s">
        <v>717</v>
      </c>
      <c r="K573" s="53" t="s">
        <v>718</v>
      </c>
      <c r="L573" s="57"/>
      <c r="M573" s="57"/>
      <c r="N573" s="57"/>
      <c r="O573" s="57"/>
      <c r="P573" s="57"/>
      <c r="Q573" s="57"/>
      <c r="R573" s="57"/>
      <c r="S573" s="57"/>
      <c r="T573" s="57"/>
      <c r="U573" s="55"/>
      <c r="V573" s="43"/>
      <c r="W573" s="43"/>
      <c r="X573" s="47"/>
      <c r="Y573" s="56"/>
      <c r="Z573" s="23"/>
      <c r="AA573" s="7"/>
    </row>
    <row r="574" spans="2:27" ht="102">
      <c r="B574" s="6"/>
      <c r="J574" s="52"/>
      <c r="K574" s="53" t="s">
        <v>37</v>
      </c>
      <c r="L574" s="58">
        <v>200000</v>
      </c>
      <c r="M574" s="58">
        <v>31267.9</v>
      </c>
      <c r="N574" s="58">
        <v>0</v>
      </c>
      <c r="O574" s="58">
        <v>0</v>
      </c>
      <c r="P574" s="58">
        <v>0</v>
      </c>
      <c r="Q574" s="58">
        <v>0</v>
      </c>
      <c r="R574" s="58">
        <f>L574+N574+P574</f>
        <v>200000</v>
      </c>
      <c r="S574" s="58">
        <f>M574+O574+Q574</f>
        <v>31267.9</v>
      </c>
      <c r="T574" s="58">
        <v>31267.9</v>
      </c>
      <c r="U574" s="55" t="s">
        <v>719</v>
      </c>
      <c r="V574" s="43"/>
      <c r="W574" s="43"/>
      <c r="X574" s="47"/>
      <c r="Y574" s="56" t="s">
        <v>719</v>
      </c>
      <c r="Z574" s="23"/>
      <c r="AA574" s="7"/>
    </row>
    <row r="575" spans="2:27" ht="12.75">
      <c r="B575" s="6"/>
      <c r="J575" s="52"/>
      <c r="K575" s="59"/>
      <c r="L575" s="57"/>
      <c r="M575" s="57"/>
      <c r="N575" s="57"/>
      <c r="O575" s="57"/>
      <c r="P575" s="57"/>
      <c r="Q575" s="57"/>
      <c r="R575" s="57"/>
      <c r="S575" s="57"/>
      <c r="T575" s="57"/>
      <c r="U575" s="55"/>
      <c r="V575" s="43"/>
      <c r="W575" s="43"/>
      <c r="X575" s="47"/>
      <c r="Y575" s="56"/>
      <c r="Z575" s="23"/>
      <c r="AA575" s="7"/>
    </row>
    <row r="576" spans="2:27" ht="38.25">
      <c r="B576" s="6"/>
      <c r="J576" s="52"/>
      <c r="K576" s="53" t="s">
        <v>720</v>
      </c>
      <c r="L576" s="54">
        <f aca="true" t="shared" si="35" ref="L576:T576">SUM(L577:L612)</f>
        <v>1437674.9999999998</v>
      </c>
      <c r="M576" s="54">
        <f t="shared" si="35"/>
        <v>245803</v>
      </c>
      <c r="N576" s="54">
        <f t="shared" si="35"/>
        <v>0</v>
      </c>
      <c r="O576" s="54">
        <f t="shared" si="35"/>
        <v>0</v>
      </c>
      <c r="P576" s="54">
        <f t="shared" si="35"/>
        <v>0</v>
      </c>
      <c r="Q576" s="54">
        <f t="shared" si="35"/>
        <v>0</v>
      </c>
      <c r="R576" s="54">
        <f t="shared" si="35"/>
        <v>1437674.9999999998</v>
      </c>
      <c r="S576" s="54">
        <f t="shared" si="35"/>
        <v>245803</v>
      </c>
      <c r="T576" s="54">
        <f t="shared" si="35"/>
        <v>253424.69999999998</v>
      </c>
      <c r="U576" s="55" t="s">
        <v>721</v>
      </c>
      <c r="V576" s="43"/>
      <c r="W576" s="43"/>
      <c r="X576" s="47"/>
      <c r="Y576" s="56" t="s">
        <v>721</v>
      </c>
      <c r="Z576" s="23"/>
      <c r="AA576" s="7"/>
    </row>
    <row r="577" spans="2:27" ht="76.5">
      <c r="B577" s="6"/>
      <c r="J577" s="52"/>
      <c r="K577" s="53" t="s">
        <v>684</v>
      </c>
      <c r="L577" s="57"/>
      <c r="M577" s="57"/>
      <c r="N577" s="57"/>
      <c r="O577" s="57"/>
      <c r="P577" s="57"/>
      <c r="Q577" s="57"/>
      <c r="R577" s="57"/>
      <c r="S577" s="57"/>
      <c r="T577" s="57"/>
      <c r="U577" s="55"/>
      <c r="V577" s="43"/>
      <c r="W577" s="43"/>
      <c r="X577" s="47"/>
      <c r="Y577" s="56"/>
      <c r="Z577" s="23"/>
      <c r="AA577" s="7"/>
    </row>
    <row r="578" spans="2:27" ht="89.25">
      <c r="B578" s="6"/>
      <c r="J578" s="52" t="s">
        <v>722</v>
      </c>
      <c r="K578" s="53" t="s">
        <v>723</v>
      </c>
      <c r="L578" s="57"/>
      <c r="M578" s="57"/>
      <c r="N578" s="57"/>
      <c r="O578" s="57"/>
      <c r="P578" s="57"/>
      <c r="Q578" s="57"/>
      <c r="R578" s="57"/>
      <c r="S578" s="57"/>
      <c r="T578" s="57"/>
      <c r="U578" s="55"/>
      <c r="V578" s="43"/>
      <c r="W578" s="43"/>
      <c r="X578" s="47"/>
      <c r="Y578" s="56"/>
      <c r="Z578" s="23"/>
      <c r="AA578" s="7"/>
    </row>
    <row r="579" spans="2:27" ht="102">
      <c r="B579" s="6"/>
      <c r="J579" s="52"/>
      <c r="K579" s="53" t="s">
        <v>41</v>
      </c>
      <c r="L579" s="58">
        <v>1000000</v>
      </c>
      <c r="M579" s="58">
        <v>243335.2</v>
      </c>
      <c r="N579" s="58">
        <v>0</v>
      </c>
      <c r="O579" s="58">
        <v>0</v>
      </c>
      <c r="P579" s="58">
        <v>0</v>
      </c>
      <c r="Q579" s="58">
        <v>0</v>
      </c>
      <c r="R579" s="58">
        <f>L579+N579+P579</f>
        <v>1000000</v>
      </c>
      <c r="S579" s="58">
        <f>M579+O579+Q579</f>
        <v>243335.2</v>
      </c>
      <c r="T579" s="58">
        <v>250956.9</v>
      </c>
      <c r="U579" s="55" t="s">
        <v>724</v>
      </c>
      <c r="V579" s="43"/>
      <c r="W579" s="43"/>
      <c r="X579" s="47"/>
      <c r="Y579" s="56" t="s">
        <v>724</v>
      </c>
      <c r="Z579" s="23"/>
      <c r="AA579" s="7"/>
    </row>
    <row r="580" spans="2:27" ht="12.75">
      <c r="B580" s="6"/>
      <c r="J580" s="52"/>
      <c r="K580" s="59"/>
      <c r="L580" s="57"/>
      <c r="M580" s="57"/>
      <c r="N580" s="57"/>
      <c r="O580" s="57"/>
      <c r="P580" s="57"/>
      <c r="Q580" s="57"/>
      <c r="R580" s="57"/>
      <c r="S580" s="57"/>
      <c r="T580" s="57"/>
      <c r="U580" s="55"/>
      <c r="V580" s="43"/>
      <c r="W580" s="43"/>
      <c r="X580" s="47"/>
      <c r="Y580" s="56"/>
      <c r="Z580" s="23"/>
      <c r="AA580" s="7"/>
    </row>
    <row r="581" spans="2:27" ht="89.25">
      <c r="B581" s="6"/>
      <c r="J581" s="52" t="s">
        <v>725</v>
      </c>
      <c r="K581" s="53" t="s">
        <v>726</v>
      </c>
      <c r="L581" s="57"/>
      <c r="M581" s="57"/>
      <c r="N581" s="57"/>
      <c r="O581" s="57"/>
      <c r="P581" s="57"/>
      <c r="Q581" s="57"/>
      <c r="R581" s="57"/>
      <c r="S581" s="57"/>
      <c r="T581" s="57"/>
      <c r="U581" s="55"/>
      <c r="V581" s="43"/>
      <c r="W581" s="43"/>
      <c r="X581" s="47"/>
      <c r="Y581" s="56"/>
      <c r="Z581" s="23"/>
      <c r="AA581" s="7"/>
    </row>
    <row r="582" spans="2:27" ht="114.75">
      <c r="B582" s="6"/>
      <c r="J582" s="52"/>
      <c r="K582" s="53" t="s">
        <v>41</v>
      </c>
      <c r="L582" s="58">
        <v>50000</v>
      </c>
      <c r="M582" s="58">
        <v>0</v>
      </c>
      <c r="N582" s="58">
        <v>0</v>
      </c>
      <c r="O582" s="58">
        <v>0</v>
      </c>
      <c r="P582" s="58">
        <v>0</v>
      </c>
      <c r="Q582" s="58">
        <v>0</v>
      </c>
      <c r="R582" s="58">
        <f>L582+N582+P582</f>
        <v>50000</v>
      </c>
      <c r="S582" s="58">
        <f>M582+O582+Q582</f>
        <v>0</v>
      </c>
      <c r="T582" s="58">
        <v>0</v>
      </c>
      <c r="U582" s="55" t="s">
        <v>727</v>
      </c>
      <c r="V582" s="43"/>
      <c r="W582" s="43"/>
      <c r="X582" s="47"/>
      <c r="Y582" s="56" t="s">
        <v>727</v>
      </c>
      <c r="Z582" s="23"/>
      <c r="AA582" s="7"/>
    </row>
    <row r="583" spans="2:27" ht="12.75">
      <c r="B583" s="6"/>
      <c r="J583" s="52"/>
      <c r="K583" s="59"/>
      <c r="L583" s="57"/>
      <c r="M583" s="57"/>
      <c r="N583" s="57"/>
      <c r="O583" s="57"/>
      <c r="P583" s="57"/>
      <c r="Q583" s="57"/>
      <c r="R583" s="57"/>
      <c r="S583" s="57"/>
      <c r="T583" s="57"/>
      <c r="U583" s="55"/>
      <c r="V583" s="43"/>
      <c r="W583" s="43"/>
      <c r="X583" s="47"/>
      <c r="Y583" s="56"/>
      <c r="Z583" s="23"/>
      <c r="AA583" s="7"/>
    </row>
    <row r="584" spans="2:27" ht="76.5">
      <c r="B584" s="6"/>
      <c r="J584" s="52"/>
      <c r="K584" s="53" t="s">
        <v>684</v>
      </c>
      <c r="L584" s="57"/>
      <c r="M584" s="57"/>
      <c r="N584" s="57"/>
      <c r="O584" s="57"/>
      <c r="P584" s="57"/>
      <c r="Q584" s="57"/>
      <c r="R584" s="57"/>
      <c r="S584" s="57"/>
      <c r="T584" s="57"/>
      <c r="U584" s="55"/>
      <c r="V584" s="43"/>
      <c r="W584" s="43"/>
      <c r="X584" s="47"/>
      <c r="Y584" s="56"/>
      <c r="Z584" s="23"/>
      <c r="AA584" s="7"/>
    </row>
    <row r="585" spans="2:27" ht="76.5">
      <c r="B585" s="6"/>
      <c r="J585" s="52" t="s">
        <v>728</v>
      </c>
      <c r="K585" s="53" t="s">
        <v>729</v>
      </c>
      <c r="L585" s="57"/>
      <c r="M585" s="57"/>
      <c r="N585" s="57"/>
      <c r="O585" s="57"/>
      <c r="P585" s="57"/>
      <c r="Q585" s="57"/>
      <c r="R585" s="57"/>
      <c r="S585" s="57"/>
      <c r="T585" s="57"/>
      <c r="U585" s="55"/>
      <c r="V585" s="43"/>
      <c r="W585" s="43"/>
      <c r="X585" s="47"/>
      <c r="Y585" s="56"/>
      <c r="Z585" s="23"/>
      <c r="AA585" s="7"/>
    </row>
    <row r="586" spans="2:27" ht="242.25">
      <c r="B586" s="6"/>
      <c r="J586" s="52"/>
      <c r="K586" s="53" t="s">
        <v>41</v>
      </c>
      <c r="L586" s="58">
        <v>318919.7</v>
      </c>
      <c r="M586" s="58">
        <v>2467.8</v>
      </c>
      <c r="N586" s="58">
        <v>0</v>
      </c>
      <c r="O586" s="58">
        <v>0</v>
      </c>
      <c r="P586" s="58">
        <v>0</v>
      </c>
      <c r="Q586" s="58">
        <v>0</v>
      </c>
      <c r="R586" s="58">
        <f>L586+N586+P586</f>
        <v>318919.7</v>
      </c>
      <c r="S586" s="58">
        <f>M586+O586+Q586</f>
        <v>2467.8</v>
      </c>
      <c r="T586" s="58">
        <v>2467.8</v>
      </c>
      <c r="U586" s="55" t="s">
        <v>730</v>
      </c>
      <c r="V586" s="43"/>
      <c r="W586" s="43"/>
      <c r="X586" s="47"/>
      <c r="Y586" s="56" t="s">
        <v>730</v>
      </c>
      <c r="Z586" s="23"/>
      <c r="AA586" s="7"/>
    </row>
    <row r="587" spans="2:27" ht="12.75">
      <c r="B587" s="6"/>
      <c r="J587" s="52"/>
      <c r="K587" s="59"/>
      <c r="L587" s="57"/>
      <c r="M587" s="57"/>
      <c r="N587" s="57"/>
      <c r="O587" s="57"/>
      <c r="P587" s="57"/>
      <c r="Q587" s="57"/>
      <c r="R587" s="57"/>
      <c r="S587" s="57"/>
      <c r="T587" s="57"/>
      <c r="U587" s="55"/>
      <c r="V587" s="43"/>
      <c r="W587" s="43"/>
      <c r="X587" s="47"/>
      <c r="Y587" s="56"/>
      <c r="Z587" s="23"/>
      <c r="AA587" s="7"/>
    </row>
    <row r="588" spans="2:27" ht="76.5">
      <c r="B588" s="6"/>
      <c r="J588" s="52"/>
      <c r="K588" s="53" t="s">
        <v>684</v>
      </c>
      <c r="L588" s="57"/>
      <c r="M588" s="57"/>
      <c r="N588" s="57"/>
      <c r="O588" s="57"/>
      <c r="P588" s="57"/>
      <c r="Q588" s="57"/>
      <c r="R588" s="57"/>
      <c r="S588" s="57"/>
      <c r="T588" s="57"/>
      <c r="U588" s="55"/>
      <c r="V588" s="43"/>
      <c r="W588" s="43"/>
      <c r="X588" s="47"/>
      <c r="Y588" s="56"/>
      <c r="Z588" s="23"/>
      <c r="AA588" s="7"/>
    </row>
    <row r="589" spans="2:27" ht="38.25">
      <c r="B589" s="6"/>
      <c r="J589" s="52" t="s">
        <v>731</v>
      </c>
      <c r="K589" s="53" t="s">
        <v>732</v>
      </c>
      <c r="L589" s="57"/>
      <c r="M589" s="57"/>
      <c r="N589" s="57"/>
      <c r="O589" s="57"/>
      <c r="P589" s="57"/>
      <c r="Q589" s="57"/>
      <c r="R589" s="57"/>
      <c r="S589" s="57"/>
      <c r="T589" s="57"/>
      <c r="U589" s="55"/>
      <c r="V589" s="43"/>
      <c r="W589" s="43"/>
      <c r="X589" s="47"/>
      <c r="Y589" s="56"/>
      <c r="Z589" s="23"/>
      <c r="AA589" s="7"/>
    </row>
    <row r="590" spans="2:27" ht="127.5">
      <c r="B590" s="6"/>
      <c r="J590" s="52"/>
      <c r="K590" s="60" t="s">
        <v>207</v>
      </c>
      <c r="L590" s="58">
        <v>4318.5</v>
      </c>
      <c r="M590" s="58">
        <v>0</v>
      </c>
      <c r="N590" s="58">
        <v>0</v>
      </c>
      <c r="O590" s="58">
        <v>0</v>
      </c>
      <c r="P590" s="58">
        <v>0</v>
      </c>
      <c r="Q590" s="58">
        <v>0</v>
      </c>
      <c r="R590" s="58">
        <f>L590+N590+P590</f>
        <v>4318.5</v>
      </c>
      <c r="S590" s="58">
        <f>M590+O590+Q590</f>
        <v>0</v>
      </c>
      <c r="T590" s="58">
        <v>0</v>
      </c>
      <c r="U590" s="55" t="s">
        <v>733</v>
      </c>
      <c r="V590" s="43"/>
      <c r="W590" s="43"/>
      <c r="X590" s="47"/>
      <c r="Y590" s="56" t="s">
        <v>733</v>
      </c>
      <c r="Z590" s="23"/>
      <c r="AA590" s="7"/>
    </row>
    <row r="591" spans="2:27" ht="12.75">
      <c r="B591" s="6"/>
      <c r="J591" s="52"/>
      <c r="K591" s="59"/>
      <c r="L591" s="57"/>
      <c r="M591" s="57"/>
      <c r="N591" s="57"/>
      <c r="O591" s="57"/>
      <c r="P591" s="57"/>
      <c r="Q591" s="57"/>
      <c r="R591" s="57"/>
      <c r="S591" s="57"/>
      <c r="T591" s="57"/>
      <c r="U591" s="55"/>
      <c r="V591" s="43"/>
      <c r="W591" s="43"/>
      <c r="X591" s="47"/>
      <c r="Y591" s="56"/>
      <c r="Z591" s="23"/>
      <c r="AA591" s="7"/>
    </row>
    <row r="592" spans="2:27" ht="38.25">
      <c r="B592" s="6"/>
      <c r="J592" s="52" t="s">
        <v>734</v>
      </c>
      <c r="K592" s="53" t="s">
        <v>735</v>
      </c>
      <c r="L592" s="57"/>
      <c r="M592" s="57"/>
      <c r="N592" s="57"/>
      <c r="O592" s="57"/>
      <c r="P592" s="57"/>
      <c r="Q592" s="57"/>
      <c r="R592" s="57"/>
      <c r="S592" s="57"/>
      <c r="T592" s="57"/>
      <c r="U592" s="55"/>
      <c r="V592" s="43"/>
      <c r="W592" s="43"/>
      <c r="X592" s="47"/>
      <c r="Y592" s="56"/>
      <c r="Z592" s="23"/>
      <c r="AA592" s="7"/>
    </row>
    <row r="593" spans="2:27" ht="127.5">
      <c r="B593" s="6"/>
      <c r="J593" s="52"/>
      <c r="K593" s="60" t="s">
        <v>207</v>
      </c>
      <c r="L593" s="58">
        <v>6992.9</v>
      </c>
      <c r="M593" s="58">
        <v>0</v>
      </c>
      <c r="N593" s="58">
        <v>0</v>
      </c>
      <c r="O593" s="58">
        <v>0</v>
      </c>
      <c r="P593" s="58">
        <v>0</v>
      </c>
      <c r="Q593" s="58">
        <v>0</v>
      </c>
      <c r="R593" s="58">
        <f>L593+N593+P593</f>
        <v>6992.9</v>
      </c>
      <c r="S593" s="58">
        <f>M593+O593+Q593</f>
        <v>0</v>
      </c>
      <c r="T593" s="58">
        <v>0</v>
      </c>
      <c r="U593" s="55" t="s">
        <v>733</v>
      </c>
      <c r="V593" s="43"/>
      <c r="W593" s="43"/>
      <c r="X593" s="47"/>
      <c r="Y593" s="56" t="s">
        <v>733</v>
      </c>
      <c r="Z593" s="23"/>
      <c r="AA593" s="7"/>
    </row>
    <row r="594" spans="2:27" ht="12.75">
      <c r="B594" s="6"/>
      <c r="J594" s="52"/>
      <c r="K594" s="59"/>
      <c r="L594" s="57"/>
      <c r="M594" s="57"/>
      <c r="N594" s="57"/>
      <c r="O594" s="57"/>
      <c r="P594" s="57"/>
      <c r="Q594" s="57"/>
      <c r="R594" s="57"/>
      <c r="S594" s="57"/>
      <c r="T594" s="57"/>
      <c r="U594" s="55"/>
      <c r="V594" s="43"/>
      <c r="W594" s="43"/>
      <c r="X594" s="47"/>
      <c r="Y594" s="56"/>
      <c r="Z594" s="23"/>
      <c r="AA594" s="7"/>
    </row>
    <row r="595" spans="2:27" ht="38.25">
      <c r="B595" s="6"/>
      <c r="J595" s="52" t="s">
        <v>736</v>
      </c>
      <c r="K595" s="53" t="s">
        <v>737</v>
      </c>
      <c r="L595" s="57"/>
      <c r="M595" s="57"/>
      <c r="N595" s="57"/>
      <c r="O595" s="57"/>
      <c r="P595" s="57"/>
      <c r="Q595" s="57"/>
      <c r="R595" s="57"/>
      <c r="S595" s="57"/>
      <c r="T595" s="57"/>
      <c r="U595" s="55"/>
      <c r="V595" s="43"/>
      <c r="W595" s="43"/>
      <c r="X595" s="47"/>
      <c r="Y595" s="56"/>
      <c r="Z595" s="23"/>
      <c r="AA595" s="7"/>
    </row>
    <row r="596" spans="2:27" ht="127.5">
      <c r="B596" s="6"/>
      <c r="J596" s="52"/>
      <c r="K596" s="60" t="s">
        <v>207</v>
      </c>
      <c r="L596" s="58">
        <v>4656.3</v>
      </c>
      <c r="M596" s="58">
        <v>0</v>
      </c>
      <c r="N596" s="58">
        <v>0</v>
      </c>
      <c r="O596" s="58">
        <v>0</v>
      </c>
      <c r="P596" s="58">
        <v>0</v>
      </c>
      <c r="Q596" s="58">
        <v>0</v>
      </c>
      <c r="R596" s="58">
        <f>L596+N596+P596</f>
        <v>4656.3</v>
      </c>
      <c r="S596" s="58">
        <f>M596+O596+Q596</f>
        <v>0</v>
      </c>
      <c r="T596" s="58">
        <v>0</v>
      </c>
      <c r="U596" s="55" t="s">
        <v>733</v>
      </c>
      <c r="V596" s="43"/>
      <c r="W596" s="43"/>
      <c r="X596" s="47"/>
      <c r="Y596" s="56" t="s">
        <v>733</v>
      </c>
      <c r="Z596" s="23"/>
      <c r="AA596" s="7"/>
    </row>
    <row r="597" spans="2:27" ht="12.75">
      <c r="B597" s="6"/>
      <c r="J597" s="52"/>
      <c r="K597" s="59"/>
      <c r="L597" s="57"/>
      <c r="M597" s="57"/>
      <c r="N597" s="57"/>
      <c r="O597" s="57"/>
      <c r="P597" s="57"/>
      <c r="Q597" s="57"/>
      <c r="R597" s="57"/>
      <c r="S597" s="57"/>
      <c r="T597" s="57"/>
      <c r="U597" s="55"/>
      <c r="V597" s="43"/>
      <c r="W597" s="43"/>
      <c r="X597" s="47"/>
      <c r="Y597" s="56"/>
      <c r="Z597" s="23"/>
      <c r="AA597" s="7"/>
    </row>
    <row r="598" spans="2:27" ht="38.25">
      <c r="B598" s="6"/>
      <c r="J598" s="52" t="s">
        <v>738</v>
      </c>
      <c r="K598" s="53" t="s">
        <v>739</v>
      </c>
      <c r="L598" s="57"/>
      <c r="M598" s="57"/>
      <c r="N598" s="57"/>
      <c r="O598" s="57"/>
      <c r="P598" s="57"/>
      <c r="Q598" s="57"/>
      <c r="R598" s="57"/>
      <c r="S598" s="57"/>
      <c r="T598" s="57"/>
      <c r="U598" s="55"/>
      <c r="V598" s="43"/>
      <c r="W598" s="43"/>
      <c r="X598" s="47"/>
      <c r="Y598" s="56"/>
      <c r="Z598" s="23"/>
      <c r="AA598" s="7"/>
    </row>
    <row r="599" spans="2:27" ht="76.5">
      <c r="B599" s="6"/>
      <c r="J599" s="52"/>
      <c r="K599" s="53" t="s">
        <v>207</v>
      </c>
      <c r="L599" s="58">
        <v>25207.4</v>
      </c>
      <c r="M599" s="58">
        <v>0</v>
      </c>
      <c r="N599" s="58">
        <v>0</v>
      </c>
      <c r="O599" s="58">
        <v>0</v>
      </c>
      <c r="P599" s="58">
        <v>0</v>
      </c>
      <c r="Q599" s="58">
        <v>0</v>
      </c>
      <c r="R599" s="58">
        <f>L599+N599+P599</f>
        <v>25207.4</v>
      </c>
      <c r="S599" s="58">
        <f>M599+O599+Q599</f>
        <v>0</v>
      </c>
      <c r="T599" s="58">
        <v>0</v>
      </c>
      <c r="U599" s="55" t="s">
        <v>342</v>
      </c>
      <c r="V599" s="43"/>
      <c r="W599" s="43"/>
      <c r="X599" s="47"/>
      <c r="Y599" s="56" t="s">
        <v>342</v>
      </c>
      <c r="Z599" s="23"/>
      <c r="AA599" s="7"/>
    </row>
    <row r="600" spans="2:27" ht="12.75">
      <c r="B600" s="6"/>
      <c r="J600" s="52"/>
      <c r="K600" s="59"/>
      <c r="L600" s="57"/>
      <c r="M600" s="57"/>
      <c r="N600" s="57"/>
      <c r="O600" s="57"/>
      <c r="P600" s="57"/>
      <c r="Q600" s="57"/>
      <c r="R600" s="57"/>
      <c r="S600" s="57"/>
      <c r="T600" s="57"/>
      <c r="U600" s="55"/>
      <c r="V600" s="43"/>
      <c r="W600" s="43"/>
      <c r="X600" s="47"/>
      <c r="Y600" s="56"/>
      <c r="Z600" s="23"/>
      <c r="AA600" s="7"/>
    </row>
    <row r="601" spans="2:27" ht="38.25">
      <c r="B601" s="6"/>
      <c r="J601" s="52" t="s">
        <v>740</v>
      </c>
      <c r="K601" s="53" t="s">
        <v>741</v>
      </c>
      <c r="L601" s="57"/>
      <c r="M601" s="57"/>
      <c r="N601" s="57"/>
      <c r="O601" s="57"/>
      <c r="P601" s="57"/>
      <c r="Q601" s="57"/>
      <c r="R601" s="57"/>
      <c r="S601" s="57"/>
      <c r="T601" s="57"/>
      <c r="U601" s="55"/>
      <c r="V601" s="43"/>
      <c r="W601" s="43"/>
      <c r="X601" s="47"/>
      <c r="Y601" s="56"/>
      <c r="Z601" s="23"/>
      <c r="AA601" s="7"/>
    </row>
    <row r="602" spans="2:27" ht="76.5">
      <c r="B602" s="6"/>
      <c r="J602" s="52"/>
      <c r="K602" s="53" t="s">
        <v>207</v>
      </c>
      <c r="L602" s="58">
        <v>5377.3</v>
      </c>
      <c r="M602" s="58">
        <v>0</v>
      </c>
      <c r="N602" s="58">
        <v>0</v>
      </c>
      <c r="O602" s="58">
        <v>0</v>
      </c>
      <c r="P602" s="58">
        <v>0</v>
      </c>
      <c r="Q602" s="58">
        <v>0</v>
      </c>
      <c r="R602" s="58">
        <f>L602+N602+P602</f>
        <v>5377.3</v>
      </c>
      <c r="S602" s="58">
        <f>M602+O602+Q602</f>
        <v>0</v>
      </c>
      <c r="T602" s="58">
        <v>0</v>
      </c>
      <c r="U602" s="55" t="s">
        <v>342</v>
      </c>
      <c r="V602" s="43"/>
      <c r="W602" s="43"/>
      <c r="X602" s="47"/>
      <c r="Y602" s="56" t="s">
        <v>342</v>
      </c>
      <c r="Z602" s="23"/>
      <c r="AA602" s="7"/>
    </row>
    <row r="603" spans="2:27" ht="12.75">
      <c r="B603" s="6"/>
      <c r="J603" s="52"/>
      <c r="K603" s="59"/>
      <c r="L603" s="57"/>
      <c r="M603" s="57"/>
      <c r="N603" s="57"/>
      <c r="O603" s="57"/>
      <c r="P603" s="57"/>
      <c r="Q603" s="57"/>
      <c r="R603" s="57"/>
      <c r="S603" s="57"/>
      <c r="T603" s="57"/>
      <c r="U603" s="55"/>
      <c r="V603" s="43"/>
      <c r="W603" s="43"/>
      <c r="X603" s="47"/>
      <c r="Y603" s="56"/>
      <c r="Z603" s="23"/>
      <c r="AA603" s="7"/>
    </row>
    <row r="604" spans="2:27" ht="38.25">
      <c r="B604" s="6"/>
      <c r="J604" s="52" t="s">
        <v>742</v>
      </c>
      <c r="K604" s="53" t="s">
        <v>743</v>
      </c>
      <c r="L604" s="57"/>
      <c r="M604" s="57"/>
      <c r="N604" s="57"/>
      <c r="O604" s="57"/>
      <c r="P604" s="57"/>
      <c r="Q604" s="57"/>
      <c r="R604" s="57"/>
      <c r="S604" s="57"/>
      <c r="T604" s="57"/>
      <c r="U604" s="55"/>
      <c r="V604" s="43"/>
      <c r="W604" s="43"/>
      <c r="X604" s="47"/>
      <c r="Y604" s="56"/>
      <c r="Z604" s="23"/>
      <c r="AA604" s="7"/>
    </row>
    <row r="605" spans="2:27" ht="76.5">
      <c r="B605" s="6"/>
      <c r="J605" s="52"/>
      <c r="K605" s="53" t="s">
        <v>207</v>
      </c>
      <c r="L605" s="58">
        <v>13481</v>
      </c>
      <c r="M605" s="58">
        <v>0</v>
      </c>
      <c r="N605" s="58">
        <v>0</v>
      </c>
      <c r="O605" s="58">
        <v>0</v>
      </c>
      <c r="P605" s="58">
        <v>0</v>
      </c>
      <c r="Q605" s="58">
        <v>0</v>
      </c>
      <c r="R605" s="58">
        <f>L605+N605+P605</f>
        <v>13481</v>
      </c>
      <c r="S605" s="58">
        <f>M605+O605+Q605</f>
        <v>0</v>
      </c>
      <c r="T605" s="58">
        <v>0</v>
      </c>
      <c r="U605" s="55" t="s">
        <v>342</v>
      </c>
      <c r="V605" s="43"/>
      <c r="W605" s="43"/>
      <c r="X605" s="47"/>
      <c r="Y605" s="56" t="s">
        <v>342</v>
      </c>
      <c r="Z605" s="23"/>
      <c r="AA605" s="7"/>
    </row>
    <row r="606" spans="2:27" ht="12.75">
      <c r="B606" s="6"/>
      <c r="J606" s="52"/>
      <c r="K606" s="59"/>
      <c r="L606" s="57"/>
      <c r="M606" s="57"/>
      <c r="N606" s="57"/>
      <c r="O606" s="57"/>
      <c r="P606" s="57"/>
      <c r="Q606" s="57"/>
      <c r="R606" s="57"/>
      <c r="S606" s="57"/>
      <c r="T606" s="57"/>
      <c r="U606" s="55"/>
      <c r="V606" s="43"/>
      <c r="W606" s="43"/>
      <c r="X606" s="47"/>
      <c r="Y606" s="56"/>
      <c r="Z606" s="23"/>
      <c r="AA606" s="7"/>
    </row>
    <row r="607" spans="2:27" ht="38.25">
      <c r="B607" s="6"/>
      <c r="J607" s="52" t="s">
        <v>744</v>
      </c>
      <c r="K607" s="53" t="s">
        <v>745</v>
      </c>
      <c r="L607" s="57"/>
      <c r="M607" s="57"/>
      <c r="N607" s="57"/>
      <c r="O607" s="57"/>
      <c r="P607" s="57"/>
      <c r="Q607" s="57"/>
      <c r="R607" s="57"/>
      <c r="S607" s="57"/>
      <c r="T607" s="57"/>
      <c r="U607" s="55"/>
      <c r="V607" s="43"/>
      <c r="W607" s="43"/>
      <c r="X607" s="47"/>
      <c r="Y607" s="56"/>
      <c r="Z607" s="23"/>
      <c r="AA607" s="7"/>
    </row>
    <row r="608" spans="2:27" ht="127.5">
      <c r="B608" s="6"/>
      <c r="J608" s="52"/>
      <c r="K608" s="60" t="s">
        <v>207</v>
      </c>
      <c r="L608" s="58">
        <v>5774.4</v>
      </c>
      <c r="M608" s="58">
        <v>0</v>
      </c>
      <c r="N608" s="58">
        <v>0</v>
      </c>
      <c r="O608" s="58">
        <v>0</v>
      </c>
      <c r="P608" s="58">
        <v>0</v>
      </c>
      <c r="Q608" s="58">
        <v>0</v>
      </c>
      <c r="R608" s="58">
        <f>L608+N608+P608</f>
        <v>5774.4</v>
      </c>
      <c r="S608" s="58">
        <f>M608+O608+Q608</f>
        <v>0</v>
      </c>
      <c r="T608" s="58">
        <v>0</v>
      </c>
      <c r="U608" s="55" t="s">
        <v>733</v>
      </c>
      <c r="V608" s="43"/>
      <c r="W608" s="43"/>
      <c r="X608" s="47"/>
      <c r="Y608" s="56" t="s">
        <v>733</v>
      </c>
      <c r="Z608" s="23"/>
      <c r="AA608" s="7"/>
    </row>
    <row r="609" spans="2:27" ht="12.75">
      <c r="B609" s="6"/>
      <c r="J609" s="52"/>
      <c r="K609" s="59"/>
      <c r="L609" s="57"/>
      <c r="M609" s="57"/>
      <c r="N609" s="57"/>
      <c r="O609" s="57"/>
      <c r="P609" s="57"/>
      <c r="Q609" s="57"/>
      <c r="R609" s="57"/>
      <c r="S609" s="57"/>
      <c r="T609" s="57"/>
      <c r="U609" s="55"/>
      <c r="V609" s="43"/>
      <c r="W609" s="43"/>
      <c r="X609" s="47"/>
      <c r="Y609" s="56"/>
      <c r="Z609" s="23"/>
      <c r="AA609" s="7"/>
    </row>
    <row r="610" spans="2:27" ht="38.25">
      <c r="B610" s="6"/>
      <c r="J610" s="52" t="s">
        <v>746</v>
      </c>
      <c r="K610" s="53" t="s">
        <v>747</v>
      </c>
      <c r="L610" s="57"/>
      <c r="M610" s="57"/>
      <c r="N610" s="57"/>
      <c r="O610" s="57"/>
      <c r="P610" s="57"/>
      <c r="Q610" s="57"/>
      <c r="R610" s="57"/>
      <c r="S610" s="57"/>
      <c r="T610" s="57"/>
      <c r="U610" s="55"/>
      <c r="V610" s="43"/>
      <c r="W610" s="43"/>
      <c r="X610" s="47"/>
      <c r="Y610" s="56"/>
      <c r="Z610" s="23"/>
      <c r="AA610" s="7"/>
    </row>
    <row r="611" spans="2:27" ht="127.5">
      <c r="B611" s="6"/>
      <c r="J611" s="52"/>
      <c r="K611" s="60" t="s">
        <v>207</v>
      </c>
      <c r="L611" s="58">
        <v>2947.5</v>
      </c>
      <c r="M611" s="58">
        <v>0</v>
      </c>
      <c r="N611" s="58">
        <v>0</v>
      </c>
      <c r="O611" s="58">
        <v>0</v>
      </c>
      <c r="P611" s="58">
        <v>0</v>
      </c>
      <c r="Q611" s="58">
        <v>0</v>
      </c>
      <c r="R611" s="58">
        <f>L611+N611+P611</f>
        <v>2947.5</v>
      </c>
      <c r="S611" s="58">
        <f>M611+O611+Q611</f>
        <v>0</v>
      </c>
      <c r="T611" s="58">
        <v>0</v>
      </c>
      <c r="U611" s="55" t="s">
        <v>733</v>
      </c>
      <c r="V611" s="43"/>
      <c r="W611" s="43"/>
      <c r="X611" s="47"/>
      <c r="Y611" s="56" t="s">
        <v>733</v>
      </c>
      <c r="Z611" s="23"/>
      <c r="AA611" s="7"/>
    </row>
    <row r="612" spans="2:27" ht="12.75">
      <c r="B612" s="6"/>
      <c r="J612" s="52"/>
      <c r="K612" s="59"/>
      <c r="L612" s="57"/>
      <c r="M612" s="57"/>
      <c r="N612" s="57"/>
      <c r="O612" s="57"/>
      <c r="P612" s="57"/>
      <c r="Q612" s="57"/>
      <c r="R612" s="57"/>
      <c r="S612" s="57"/>
      <c r="T612" s="57"/>
      <c r="U612" s="55"/>
      <c r="V612" s="43"/>
      <c r="W612" s="43"/>
      <c r="X612" s="47"/>
      <c r="Y612" s="56"/>
      <c r="Z612" s="23"/>
      <c r="AA612" s="7"/>
    </row>
    <row r="613" spans="2:27" ht="51">
      <c r="B613" s="6"/>
      <c r="J613" s="52"/>
      <c r="K613" s="53" t="s">
        <v>748</v>
      </c>
      <c r="L613" s="54">
        <f aca="true" t="shared" si="36" ref="L613:T613">SUM(L614:L617)</f>
        <v>3875.7</v>
      </c>
      <c r="M613" s="54">
        <f t="shared" si="36"/>
        <v>0</v>
      </c>
      <c r="N613" s="54">
        <f t="shared" si="36"/>
        <v>0</v>
      </c>
      <c r="O613" s="54">
        <f t="shared" si="36"/>
        <v>0</v>
      </c>
      <c r="P613" s="54">
        <f t="shared" si="36"/>
        <v>0</v>
      </c>
      <c r="Q613" s="54">
        <f t="shared" si="36"/>
        <v>0</v>
      </c>
      <c r="R613" s="54">
        <f t="shared" si="36"/>
        <v>3875.7</v>
      </c>
      <c r="S613" s="54">
        <f t="shared" si="36"/>
        <v>0</v>
      </c>
      <c r="T613" s="54">
        <f t="shared" si="36"/>
        <v>0</v>
      </c>
      <c r="U613" s="55" t="s">
        <v>262</v>
      </c>
      <c r="V613" s="43"/>
      <c r="W613" s="43"/>
      <c r="X613" s="47"/>
      <c r="Y613" s="56" t="s">
        <v>262</v>
      </c>
      <c r="Z613" s="23"/>
      <c r="AA613" s="7"/>
    </row>
    <row r="614" spans="2:27" ht="63.75">
      <c r="B614" s="6"/>
      <c r="J614" s="52"/>
      <c r="K614" s="53" t="s">
        <v>749</v>
      </c>
      <c r="L614" s="57"/>
      <c r="M614" s="57"/>
      <c r="N614" s="57"/>
      <c r="O614" s="57"/>
      <c r="P614" s="57"/>
      <c r="Q614" s="57"/>
      <c r="R614" s="57"/>
      <c r="S614" s="57"/>
      <c r="T614" s="57"/>
      <c r="U614" s="55"/>
      <c r="V614" s="43"/>
      <c r="W614" s="43"/>
      <c r="X614" s="47"/>
      <c r="Y614" s="56"/>
      <c r="Z614" s="23"/>
      <c r="AA614" s="7"/>
    </row>
    <row r="615" spans="2:27" ht="51">
      <c r="B615" s="6"/>
      <c r="J615" s="52" t="s">
        <v>750</v>
      </c>
      <c r="K615" s="53" t="s">
        <v>751</v>
      </c>
      <c r="L615" s="57"/>
      <c r="M615" s="57"/>
      <c r="N615" s="57"/>
      <c r="O615" s="57"/>
      <c r="P615" s="57"/>
      <c r="Q615" s="57"/>
      <c r="R615" s="57"/>
      <c r="S615" s="57"/>
      <c r="T615" s="57"/>
      <c r="U615" s="55"/>
      <c r="V615" s="43"/>
      <c r="W615" s="43"/>
      <c r="X615" s="47"/>
      <c r="Y615" s="56"/>
      <c r="Z615" s="23"/>
      <c r="AA615" s="7"/>
    </row>
    <row r="616" spans="2:27" ht="89.25">
      <c r="B616" s="6"/>
      <c r="J616" s="52"/>
      <c r="K616" s="60" t="s">
        <v>207</v>
      </c>
      <c r="L616" s="58">
        <v>3875.7</v>
      </c>
      <c r="M616" s="58">
        <v>0</v>
      </c>
      <c r="N616" s="58">
        <v>0</v>
      </c>
      <c r="O616" s="58">
        <v>0</v>
      </c>
      <c r="P616" s="58">
        <v>0</v>
      </c>
      <c r="Q616" s="58">
        <v>0</v>
      </c>
      <c r="R616" s="58">
        <f>L616+N616+P616</f>
        <v>3875.7</v>
      </c>
      <c r="S616" s="58">
        <f>M616+O616+Q616</f>
        <v>0</v>
      </c>
      <c r="T616" s="58">
        <v>0</v>
      </c>
      <c r="U616" s="55" t="s">
        <v>299</v>
      </c>
      <c r="V616" s="43"/>
      <c r="W616" s="43"/>
      <c r="X616" s="47"/>
      <c r="Y616" s="56" t="s">
        <v>299</v>
      </c>
      <c r="Z616" s="23"/>
      <c r="AA616" s="7"/>
    </row>
    <row r="617" spans="2:27" ht="12.75">
      <c r="B617" s="6"/>
      <c r="J617" s="52"/>
      <c r="K617" s="59"/>
      <c r="L617" s="57"/>
      <c r="M617" s="57"/>
      <c r="N617" s="57"/>
      <c r="O617" s="57"/>
      <c r="P617" s="57"/>
      <c r="Q617" s="57"/>
      <c r="R617" s="57"/>
      <c r="S617" s="57"/>
      <c r="T617" s="57"/>
      <c r="U617" s="55"/>
      <c r="V617" s="43"/>
      <c r="W617" s="43"/>
      <c r="X617" s="47"/>
      <c r="Y617" s="56"/>
      <c r="Z617" s="23"/>
      <c r="AA617" s="7"/>
    </row>
    <row r="618" spans="2:27" ht="25.5">
      <c r="B618" s="6"/>
      <c r="J618" s="52"/>
      <c r="K618" s="53" t="s">
        <v>752</v>
      </c>
      <c r="L618" s="54">
        <f aca="true" t="shared" si="37" ref="L618:T618">SUM(L619:L625)</f>
        <v>2632736.9000000004</v>
      </c>
      <c r="M618" s="54">
        <f t="shared" si="37"/>
        <v>175650.9</v>
      </c>
      <c r="N618" s="54">
        <f t="shared" si="37"/>
        <v>0</v>
      </c>
      <c r="O618" s="54">
        <f t="shared" si="37"/>
        <v>0</v>
      </c>
      <c r="P618" s="54">
        <f t="shared" si="37"/>
        <v>0</v>
      </c>
      <c r="Q618" s="54">
        <f t="shared" si="37"/>
        <v>0</v>
      </c>
      <c r="R618" s="54">
        <f t="shared" si="37"/>
        <v>2632736.9000000004</v>
      </c>
      <c r="S618" s="54">
        <f t="shared" si="37"/>
        <v>175650.9</v>
      </c>
      <c r="T618" s="54">
        <f t="shared" si="37"/>
        <v>175677.9</v>
      </c>
      <c r="U618" s="55" t="s">
        <v>753</v>
      </c>
      <c r="V618" s="43"/>
      <c r="W618" s="43"/>
      <c r="X618" s="47"/>
      <c r="Y618" s="56" t="s">
        <v>753</v>
      </c>
      <c r="Z618" s="23"/>
      <c r="AA618" s="7"/>
    </row>
    <row r="619" spans="2:27" ht="51">
      <c r="B619" s="6"/>
      <c r="J619" s="52"/>
      <c r="K619" s="53" t="s">
        <v>754</v>
      </c>
      <c r="L619" s="57"/>
      <c r="M619" s="57"/>
      <c r="N619" s="57"/>
      <c r="O619" s="57"/>
      <c r="P619" s="57"/>
      <c r="Q619" s="57"/>
      <c r="R619" s="57"/>
      <c r="S619" s="57"/>
      <c r="T619" s="57"/>
      <c r="U619" s="55"/>
      <c r="V619" s="43"/>
      <c r="W619" s="43"/>
      <c r="X619" s="47"/>
      <c r="Y619" s="56"/>
      <c r="Z619" s="23"/>
      <c r="AA619" s="7"/>
    </row>
    <row r="620" spans="2:27" ht="63.75">
      <c r="B620" s="6"/>
      <c r="J620" s="52" t="s">
        <v>755</v>
      </c>
      <c r="K620" s="53" t="s">
        <v>756</v>
      </c>
      <c r="L620" s="57"/>
      <c r="M620" s="57"/>
      <c r="N620" s="57"/>
      <c r="O620" s="57"/>
      <c r="P620" s="57"/>
      <c r="Q620" s="57"/>
      <c r="R620" s="57"/>
      <c r="S620" s="57"/>
      <c r="T620" s="57"/>
      <c r="U620" s="55"/>
      <c r="V620" s="43"/>
      <c r="W620" s="43"/>
      <c r="X620" s="47"/>
      <c r="Y620" s="56"/>
      <c r="Z620" s="23"/>
      <c r="AA620" s="7"/>
    </row>
    <row r="621" spans="2:27" ht="114.75">
      <c r="B621" s="6"/>
      <c r="J621" s="52"/>
      <c r="K621" s="53" t="s">
        <v>41</v>
      </c>
      <c r="L621" s="58">
        <v>729047.3</v>
      </c>
      <c r="M621" s="58">
        <v>0</v>
      </c>
      <c r="N621" s="58">
        <v>0</v>
      </c>
      <c r="O621" s="58">
        <v>0</v>
      </c>
      <c r="P621" s="58">
        <v>0</v>
      </c>
      <c r="Q621" s="58">
        <v>0</v>
      </c>
      <c r="R621" s="58">
        <f>L621+N621+P621</f>
        <v>729047.3</v>
      </c>
      <c r="S621" s="58">
        <f>M621+O621+Q621</f>
        <v>0</v>
      </c>
      <c r="T621" s="58">
        <v>0</v>
      </c>
      <c r="U621" s="55" t="s">
        <v>757</v>
      </c>
      <c r="V621" s="43"/>
      <c r="W621" s="43"/>
      <c r="X621" s="47"/>
      <c r="Y621" s="56" t="s">
        <v>757</v>
      </c>
      <c r="Z621" s="23"/>
      <c r="AA621" s="7"/>
    </row>
    <row r="622" spans="2:27" ht="12.75">
      <c r="B622" s="6"/>
      <c r="J622" s="52"/>
      <c r="K622" s="59"/>
      <c r="L622" s="57"/>
      <c r="M622" s="57"/>
      <c r="N622" s="57"/>
      <c r="O622" s="57"/>
      <c r="P622" s="57"/>
      <c r="Q622" s="57"/>
      <c r="R622" s="57"/>
      <c r="S622" s="57"/>
      <c r="T622" s="57"/>
      <c r="U622" s="55"/>
      <c r="V622" s="43"/>
      <c r="W622" s="43"/>
      <c r="X622" s="47"/>
      <c r="Y622" s="56"/>
      <c r="Z622" s="23"/>
      <c r="AA622" s="7"/>
    </row>
    <row r="623" spans="2:27" ht="89.25">
      <c r="B623" s="6"/>
      <c r="J623" s="52" t="s">
        <v>758</v>
      </c>
      <c r="K623" s="53" t="s">
        <v>759</v>
      </c>
      <c r="L623" s="57"/>
      <c r="M623" s="57"/>
      <c r="N623" s="57"/>
      <c r="O623" s="57"/>
      <c r="P623" s="57"/>
      <c r="Q623" s="57"/>
      <c r="R623" s="57"/>
      <c r="S623" s="57"/>
      <c r="T623" s="57"/>
      <c r="U623" s="55"/>
      <c r="V623" s="43"/>
      <c r="W623" s="43"/>
      <c r="X623" s="47"/>
      <c r="Y623" s="56"/>
      <c r="Z623" s="23"/>
      <c r="AA623" s="7"/>
    </row>
    <row r="624" spans="2:27" ht="102">
      <c r="B624" s="6"/>
      <c r="J624" s="52"/>
      <c r="K624" s="53" t="s">
        <v>41</v>
      </c>
      <c r="L624" s="58">
        <v>1903689.6</v>
      </c>
      <c r="M624" s="58">
        <v>175650.9</v>
      </c>
      <c r="N624" s="58">
        <v>0</v>
      </c>
      <c r="O624" s="58">
        <v>0</v>
      </c>
      <c r="P624" s="58">
        <v>0</v>
      </c>
      <c r="Q624" s="58">
        <v>0</v>
      </c>
      <c r="R624" s="58">
        <f>L624+N624+P624</f>
        <v>1903689.6</v>
      </c>
      <c r="S624" s="58">
        <f>M624+O624+Q624</f>
        <v>175650.9</v>
      </c>
      <c r="T624" s="58">
        <v>175677.9</v>
      </c>
      <c r="U624" s="55" t="s">
        <v>760</v>
      </c>
      <c r="V624" s="43"/>
      <c r="W624" s="43"/>
      <c r="X624" s="47"/>
      <c r="Y624" s="56" t="s">
        <v>760</v>
      </c>
      <c r="Z624" s="23"/>
      <c r="AA624" s="7"/>
    </row>
    <row r="625" spans="2:27" ht="12.75">
      <c r="B625" s="6"/>
      <c r="J625" s="52"/>
      <c r="K625" s="59"/>
      <c r="L625" s="57"/>
      <c r="M625" s="57"/>
      <c r="N625" s="57"/>
      <c r="O625" s="57"/>
      <c r="P625" s="57"/>
      <c r="Q625" s="57"/>
      <c r="R625" s="57"/>
      <c r="S625" s="57"/>
      <c r="T625" s="57"/>
      <c r="U625" s="55"/>
      <c r="V625" s="43"/>
      <c r="W625" s="43"/>
      <c r="X625" s="47"/>
      <c r="Y625" s="56"/>
      <c r="Z625" s="23"/>
      <c r="AA625" s="7"/>
    </row>
    <row r="626" spans="2:27" ht="38.25">
      <c r="B626" s="6"/>
      <c r="J626" s="52"/>
      <c r="K626" s="53" t="s">
        <v>761</v>
      </c>
      <c r="L626" s="54">
        <f aca="true" t="shared" si="38" ref="L626:T626">SUM(L627:L636)</f>
        <v>81560.6</v>
      </c>
      <c r="M626" s="54">
        <f t="shared" si="38"/>
        <v>0</v>
      </c>
      <c r="N626" s="54">
        <f t="shared" si="38"/>
        <v>0</v>
      </c>
      <c r="O626" s="54">
        <f t="shared" si="38"/>
        <v>0</v>
      </c>
      <c r="P626" s="54">
        <f t="shared" si="38"/>
        <v>0</v>
      </c>
      <c r="Q626" s="54">
        <f t="shared" si="38"/>
        <v>0</v>
      </c>
      <c r="R626" s="54">
        <f t="shared" si="38"/>
        <v>81560.6</v>
      </c>
      <c r="S626" s="54">
        <f t="shared" si="38"/>
        <v>0</v>
      </c>
      <c r="T626" s="54">
        <f t="shared" si="38"/>
        <v>0</v>
      </c>
      <c r="U626" s="55" t="s">
        <v>262</v>
      </c>
      <c r="V626" s="43"/>
      <c r="W626" s="43"/>
      <c r="X626" s="47"/>
      <c r="Y626" s="56" t="s">
        <v>262</v>
      </c>
      <c r="Z626" s="23"/>
      <c r="AA626" s="7"/>
    </row>
    <row r="627" spans="2:27" ht="51">
      <c r="B627" s="6"/>
      <c r="J627" s="52"/>
      <c r="K627" s="53" t="s">
        <v>754</v>
      </c>
      <c r="L627" s="57"/>
      <c r="M627" s="57"/>
      <c r="N627" s="57"/>
      <c r="O627" s="57"/>
      <c r="P627" s="57"/>
      <c r="Q627" s="57"/>
      <c r="R627" s="57"/>
      <c r="S627" s="57"/>
      <c r="T627" s="57"/>
      <c r="U627" s="55"/>
      <c r="V627" s="43"/>
      <c r="W627" s="43"/>
      <c r="X627" s="47"/>
      <c r="Y627" s="56"/>
      <c r="Z627" s="23"/>
      <c r="AA627" s="7"/>
    </row>
    <row r="628" spans="2:27" ht="51">
      <c r="B628" s="6"/>
      <c r="J628" s="52" t="s">
        <v>762</v>
      </c>
      <c r="K628" s="53" t="s">
        <v>763</v>
      </c>
      <c r="L628" s="57"/>
      <c r="M628" s="57"/>
      <c r="N628" s="57"/>
      <c r="O628" s="57"/>
      <c r="P628" s="57"/>
      <c r="Q628" s="57"/>
      <c r="R628" s="57"/>
      <c r="S628" s="57"/>
      <c r="T628" s="57"/>
      <c r="U628" s="55"/>
      <c r="V628" s="43"/>
      <c r="W628" s="43"/>
      <c r="X628" s="47"/>
      <c r="Y628" s="56"/>
      <c r="Z628" s="23"/>
      <c r="AA628" s="7"/>
    </row>
    <row r="629" spans="2:27" ht="76.5">
      <c r="B629" s="6"/>
      <c r="J629" s="52"/>
      <c r="K629" s="53" t="s">
        <v>207</v>
      </c>
      <c r="L629" s="58">
        <v>20238.1</v>
      </c>
      <c r="M629" s="58">
        <v>0</v>
      </c>
      <c r="N629" s="58">
        <v>0</v>
      </c>
      <c r="O629" s="58">
        <v>0</v>
      </c>
      <c r="P629" s="58">
        <v>0</v>
      </c>
      <c r="Q629" s="58">
        <v>0</v>
      </c>
      <c r="R629" s="58">
        <f>L629+N629+P629</f>
        <v>20238.1</v>
      </c>
      <c r="S629" s="58">
        <f>M629+O629+Q629</f>
        <v>0</v>
      </c>
      <c r="T629" s="58">
        <v>0</v>
      </c>
      <c r="U629" s="55" t="s">
        <v>342</v>
      </c>
      <c r="V629" s="43"/>
      <c r="W629" s="43"/>
      <c r="X629" s="47"/>
      <c r="Y629" s="56" t="s">
        <v>342</v>
      </c>
      <c r="Z629" s="23"/>
      <c r="AA629" s="7"/>
    </row>
    <row r="630" spans="2:27" ht="12.75">
      <c r="B630" s="6"/>
      <c r="J630" s="52"/>
      <c r="K630" s="59"/>
      <c r="L630" s="57"/>
      <c r="M630" s="57"/>
      <c r="N630" s="57"/>
      <c r="O630" s="57"/>
      <c r="P630" s="57"/>
      <c r="Q630" s="57"/>
      <c r="R630" s="57"/>
      <c r="S630" s="57"/>
      <c r="T630" s="57"/>
      <c r="U630" s="55"/>
      <c r="V630" s="43"/>
      <c r="W630" s="43"/>
      <c r="X630" s="47"/>
      <c r="Y630" s="56"/>
      <c r="Z630" s="23"/>
      <c r="AA630" s="7"/>
    </row>
    <row r="631" spans="2:27" ht="51">
      <c r="B631" s="6"/>
      <c r="J631" s="52" t="s">
        <v>764</v>
      </c>
      <c r="K631" s="53" t="s">
        <v>765</v>
      </c>
      <c r="L631" s="57"/>
      <c r="M631" s="57"/>
      <c r="N631" s="57"/>
      <c r="O631" s="57"/>
      <c r="P631" s="57"/>
      <c r="Q631" s="57"/>
      <c r="R631" s="57"/>
      <c r="S631" s="57"/>
      <c r="T631" s="57"/>
      <c r="U631" s="55"/>
      <c r="V631" s="43"/>
      <c r="W631" s="43"/>
      <c r="X631" s="47"/>
      <c r="Y631" s="56"/>
      <c r="Z631" s="23"/>
      <c r="AA631" s="7"/>
    </row>
    <row r="632" spans="2:27" ht="76.5">
      <c r="B632" s="6"/>
      <c r="J632" s="52"/>
      <c r="K632" s="53" t="s">
        <v>207</v>
      </c>
      <c r="L632" s="58">
        <v>42274.3</v>
      </c>
      <c r="M632" s="58">
        <v>0</v>
      </c>
      <c r="N632" s="58">
        <v>0</v>
      </c>
      <c r="O632" s="58">
        <v>0</v>
      </c>
      <c r="P632" s="58">
        <v>0</v>
      </c>
      <c r="Q632" s="58">
        <v>0</v>
      </c>
      <c r="R632" s="58">
        <f>L632+N632+P632</f>
        <v>42274.3</v>
      </c>
      <c r="S632" s="58">
        <f>M632+O632+Q632</f>
        <v>0</v>
      </c>
      <c r="T632" s="58">
        <v>0</v>
      </c>
      <c r="U632" s="55" t="s">
        <v>342</v>
      </c>
      <c r="V632" s="43"/>
      <c r="W632" s="43"/>
      <c r="X632" s="47"/>
      <c r="Y632" s="56" t="s">
        <v>342</v>
      </c>
      <c r="Z632" s="23"/>
      <c r="AA632" s="7"/>
    </row>
    <row r="633" spans="2:27" ht="12.75">
      <c r="B633" s="6"/>
      <c r="J633" s="52"/>
      <c r="K633" s="59"/>
      <c r="L633" s="57"/>
      <c r="M633" s="57"/>
      <c r="N633" s="57"/>
      <c r="O633" s="57"/>
      <c r="P633" s="57"/>
      <c r="Q633" s="57"/>
      <c r="R633" s="57"/>
      <c r="S633" s="57"/>
      <c r="T633" s="57"/>
      <c r="U633" s="55"/>
      <c r="V633" s="43"/>
      <c r="W633" s="43"/>
      <c r="X633" s="47"/>
      <c r="Y633" s="56"/>
      <c r="Z633" s="23"/>
      <c r="AA633" s="7"/>
    </row>
    <row r="634" spans="2:27" ht="51">
      <c r="B634" s="6"/>
      <c r="J634" s="52" t="s">
        <v>766</v>
      </c>
      <c r="K634" s="53" t="s">
        <v>767</v>
      </c>
      <c r="L634" s="57"/>
      <c r="M634" s="57"/>
      <c r="N634" s="57"/>
      <c r="O634" s="57"/>
      <c r="P634" s="57"/>
      <c r="Q634" s="57"/>
      <c r="R634" s="57"/>
      <c r="S634" s="57"/>
      <c r="T634" s="57"/>
      <c r="U634" s="55"/>
      <c r="V634" s="43"/>
      <c r="W634" s="43"/>
      <c r="X634" s="47"/>
      <c r="Y634" s="56"/>
      <c r="Z634" s="23"/>
      <c r="AA634" s="7"/>
    </row>
    <row r="635" spans="2:27" ht="76.5">
      <c r="B635" s="6"/>
      <c r="J635" s="52"/>
      <c r="K635" s="53" t="s">
        <v>207</v>
      </c>
      <c r="L635" s="58">
        <v>19048.2</v>
      </c>
      <c r="M635" s="58">
        <v>0</v>
      </c>
      <c r="N635" s="58">
        <v>0</v>
      </c>
      <c r="O635" s="58">
        <v>0</v>
      </c>
      <c r="P635" s="58">
        <v>0</v>
      </c>
      <c r="Q635" s="58">
        <v>0</v>
      </c>
      <c r="R635" s="58">
        <f>L635+N635+P635</f>
        <v>19048.2</v>
      </c>
      <c r="S635" s="58">
        <f>M635+O635+Q635</f>
        <v>0</v>
      </c>
      <c r="T635" s="58">
        <v>0</v>
      </c>
      <c r="U635" s="55" t="s">
        <v>342</v>
      </c>
      <c r="V635" s="43"/>
      <c r="W635" s="43"/>
      <c r="X635" s="47"/>
      <c r="Y635" s="56" t="s">
        <v>342</v>
      </c>
      <c r="Z635" s="23"/>
      <c r="AA635" s="7"/>
    </row>
    <row r="636" spans="2:27" ht="12.75">
      <c r="B636" s="6"/>
      <c r="J636" s="52"/>
      <c r="K636" s="59"/>
      <c r="L636" s="57"/>
      <c r="M636" s="57"/>
      <c r="N636" s="57"/>
      <c r="O636" s="57"/>
      <c r="P636" s="57"/>
      <c r="Q636" s="57"/>
      <c r="R636" s="57"/>
      <c r="S636" s="57"/>
      <c r="T636" s="57"/>
      <c r="U636" s="55"/>
      <c r="V636" s="43"/>
      <c r="W636" s="43"/>
      <c r="X636" s="47"/>
      <c r="Y636" s="56"/>
      <c r="Z636" s="23"/>
      <c r="AA636" s="7"/>
    </row>
    <row r="637" spans="2:27" ht="38.25">
      <c r="B637" s="6"/>
      <c r="J637" s="52"/>
      <c r="K637" s="53" t="s">
        <v>768</v>
      </c>
      <c r="L637" s="54">
        <f aca="true" t="shared" si="39" ref="L637:T637">SUM(L638:L647)</f>
        <v>1247626.1</v>
      </c>
      <c r="M637" s="54">
        <f t="shared" si="39"/>
        <v>17235.7</v>
      </c>
      <c r="N637" s="54">
        <f t="shared" si="39"/>
        <v>0</v>
      </c>
      <c r="O637" s="54">
        <f t="shared" si="39"/>
        <v>0</v>
      </c>
      <c r="P637" s="54">
        <f t="shared" si="39"/>
        <v>0</v>
      </c>
      <c r="Q637" s="54">
        <f t="shared" si="39"/>
        <v>0</v>
      </c>
      <c r="R637" s="54">
        <f t="shared" si="39"/>
        <v>1247626.1</v>
      </c>
      <c r="S637" s="54">
        <f t="shared" si="39"/>
        <v>17235.7</v>
      </c>
      <c r="T637" s="54">
        <f t="shared" si="39"/>
        <v>23194.1</v>
      </c>
      <c r="U637" s="55" t="s">
        <v>769</v>
      </c>
      <c r="V637" s="43"/>
      <c r="W637" s="43"/>
      <c r="X637" s="47"/>
      <c r="Y637" s="56" t="s">
        <v>769</v>
      </c>
      <c r="Z637" s="23"/>
      <c r="AA637" s="7"/>
    </row>
    <row r="638" spans="2:27" ht="25.5">
      <c r="B638" s="6"/>
      <c r="J638" s="52"/>
      <c r="K638" s="53" t="s">
        <v>770</v>
      </c>
      <c r="L638" s="57"/>
      <c r="M638" s="57"/>
      <c r="N638" s="57"/>
      <c r="O638" s="57"/>
      <c r="P638" s="57"/>
      <c r="Q638" s="57"/>
      <c r="R638" s="57"/>
      <c r="S638" s="57"/>
      <c r="T638" s="57"/>
      <c r="U638" s="55"/>
      <c r="V638" s="43"/>
      <c r="W638" s="43"/>
      <c r="X638" s="47"/>
      <c r="Y638" s="56"/>
      <c r="Z638" s="23"/>
      <c r="AA638" s="7"/>
    </row>
    <row r="639" spans="2:27" ht="63.75">
      <c r="B639" s="6"/>
      <c r="J639" s="52"/>
      <c r="K639" s="53" t="s">
        <v>771</v>
      </c>
      <c r="L639" s="57"/>
      <c r="M639" s="57"/>
      <c r="N639" s="57"/>
      <c r="O639" s="57"/>
      <c r="P639" s="57"/>
      <c r="Q639" s="57"/>
      <c r="R639" s="57"/>
      <c r="S639" s="57"/>
      <c r="T639" s="57"/>
      <c r="U639" s="55"/>
      <c r="V639" s="43"/>
      <c r="W639" s="43"/>
      <c r="X639" s="47"/>
      <c r="Y639" s="56"/>
      <c r="Z639" s="23"/>
      <c r="AA639" s="7"/>
    </row>
    <row r="640" spans="2:27" ht="63.75">
      <c r="B640" s="6"/>
      <c r="J640" s="52" t="s">
        <v>772</v>
      </c>
      <c r="K640" s="53" t="s">
        <v>773</v>
      </c>
      <c r="L640" s="57"/>
      <c r="M640" s="57"/>
      <c r="N640" s="57"/>
      <c r="O640" s="57"/>
      <c r="P640" s="57"/>
      <c r="Q640" s="57"/>
      <c r="R640" s="57"/>
      <c r="S640" s="57"/>
      <c r="T640" s="57"/>
      <c r="U640" s="55"/>
      <c r="V640" s="43"/>
      <c r="W640" s="43"/>
      <c r="X640" s="47"/>
      <c r="Y640" s="56"/>
      <c r="Z640" s="23"/>
      <c r="AA640" s="7"/>
    </row>
    <row r="641" spans="2:27" ht="102">
      <c r="B641" s="6"/>
      <c r="J641" s="52"/>
      <c r="K641" s="53" t="s">
        <v>62</v>
      </c>
      <c r="L641" s="58">
        <v>247626.1</v>
      </c>
      <c r="M641" s="58">
        <v>17235.7</v>
      </c>
      <c r="N641" s="58">
        <v>0</v>
      </c>
      <c r="O641" s="58">
        <v>0</v>
      </c>
      <c r="P641" s="58">
        <v>0</v>
      </c>
      <c r="Q641" s="58">
        <v>0</v>
      </c>
      <c r="R641" s="58">
        <f>L641+N641+P641</f>
        <v>247626.1</v>
      </c>
      <c r="S641" s="58">
        <f>M641+O641+Q641</f>
        <v>17235.7</v>
      </c>
      <c r="T641" s="58">
        <v>23194.1</v>
      </c>
      <c r="U641" s="55" t="s">
        <v>774</v>
      </c>
      <c r="V641" s="43"/>
      <c r="W641" s="43"/>
      <c r="X641" s="47"/>
      <c r="Y641" s="56" t="s">
        <v>774</v>
      </c>
      <c r="Z641" s="23"/>
      <c r="AA641" s="7"/>
    </row>
    <row r="642" spans="2:27" ht="12.75">
      <c r="B642" s="6"/>
      <c r="J642" s="52"/>
      <c r="K642" s="59"/>
      <c r="L642" s="57"/>
      <c r="M642" s="57"/>
      <c r="N642" s="57"/>
      <c r="O642" s="57"/>
      <c r="P642" s="57"/>
      <c r="Q642" s="57"/>
      <c r="R642" s="57"/>
      <c r="S642" s="57"/>
      <c r="T642" s="57"/>
      <c r="U642" s="55"/>
      <c r="V642" s="43"/>
      <c r="W642" s="43"/>
      <c r="X642" s="47"/>
      <c r="Y642" s="56"/>
      <c r="Z642" s="23"/>
      <c r="AA642" s="7"/>
    </row>
    <row r="643" spans="2:27" ht="38.25">
      <c r="B643" s="6"/>
      <c r="J643" s="52"/>
      <c r="K643" s="53" t="s">
        <v>775</v>
      </c>
      <c r="L643" s="57"/>
      <c r="M643" s="57"/>
      <c r="N643" s="57"/>
      <c r="O643" s="57"/>
      <c r="P643" s="57"/>
      <c r="Q643" s="57"/>
      <c r="R643" s="57"/>
      <c r="S643" s="57"/>
      <c r="T643" s="57"/>
      <c r="U643" s="55"/>
      <c r="V643" s="43"/>
      <c r="W643" s="43"/>
      <c r="X643" s="47"/>
      <c r="Y643" s="56"/>
      <c r="Z643" s="23"/>
      <c r="AA643" s="7"/>
    </row>
    <row r="644" spans="2:27" ht="51">
      <c r="B644" s="6"/>
      <c r="J644" s="52"/>
      <c r="K644" s="53" t="s">
        <v>578</v>
      </c>
      <c r="L644" s="57"/>
      <c r="M644" s="57"/>
      <c r="N644" s="57"/>
      <c r="O644" s="57"/>
      <c r="P644" s="57"/>
      <c r="Q644" s="57"/>
      <c r="R644" s="57"/>
      <c r="S644" s="57"/>
      <c r="T644" s="57"/>
      <c r="U644" s="55"/>
      <c r="V644" s="43"/>
      <c r="W644" s="43"/>
      <c r="X644" s="47"/>
      <c r="Y644" s="56"/>
      <c r="Z644" s="23"/>
      <c r="AA644" s="7"/>
    </row>
    <row r="645" spans="2:27" ht="89.25">
      <c r="B645" s="6"/>
      <c r="J645" s="52" t="s">
        <v>776</v>
      </c>
      <c r="K645" s="53" t="s">
        <v>777</v>
      </c>
      <c r="L645" s="57"/>
      <c r="M645" s="57"/>
      <c r="N645" s="57"/>
      <c r="O645" s="57"/>
      <c r="P645" s="57"/>
      <c r="Q645" s="57"/>
      <c r="R645" s="57"/>
      <c r="S645" s="57"/>
      <c r="T645" s="57"/>
      <c r="U645" s="55"/>
      <c r="V645" s="43"/>
      <c r="W645" s="43"/>
      <c r="X645" s="47"/>
      <c r="Y645" s="56"/>
      <c r="Z645" s="23"/>
      <c r="AA645" s="7"/>
    </row>
    <row r="646" spans="2:27" ht="255">
      <c r="B646" s="6"/>
      <c r="J646" s="52"/>
      <c r="K646" s="53" t="s">
        <v>62</v>
      </c>
      <c r="L646" s="58">
        <v>1000000</v>
      </c>
      <c r="M646" s="58">
        <v>0</v>
      </c>
      <c r="N646" s="58">
        <v>0</v>
      </c>
      <c r="O646" s="58">
        <v>0</v>
      </c>
      <c r="P646" s="58">
        <v>0</v>
      </c>
      <c r="Q646" s="58">
        <v>0</v>
      </c>
      <c r="R646" s="58">
        <f>L646+N646+P646</f>
        <v>1000000</v>
      </c>
      <c r="S646" s="58">
        <f>M646+O646+Q646</f>
        <v>0</v>
      </c>
      <c r="T646" s="58">
        <v>0</v>
      </c>
      <c r="U646" s="55" t="s">
        <v>778</v>
      </c>
      <c r="V646" s="43"/>
      <c r="W646" s="43"/>
      <c r="X646" s="47"/>
      <c r="Y646" s="56" t="s">
        <v>778</v>
      </c>
      <c r="Z646" s="23"/>
      <c r="AA646" s="7"/>
    </row>
    <row r="647" spans="2:27" ht="12.75">
      <c r="B647" s="6"/>
      <c r="J647" s="52"/>
      <c r="K647" s="59"/>
      <c r="L647" s="57"/>
      <c r="M647" s="57"/>
      <c r="N647" s="57"/>
      <c r="O647" s="57"/>
      <c r="P647" s="57"/>
      <c r="Q647" s="57"/>
      <c r="R647" s="57"/>
      <c r="S647" s="57"/>
      <c r="T647" s="57"/>
      <c r="U647" s="55"/>
      <c r="V647" s="43"/>
      <c r="W647" s="43"/>
      <c r="X647" s="47"/>
      <c r="Y647" s="56"/>
      <c r="Z647" s="23"/>
      <c r="AA647" s="7"/>
    </row>
    <row r="648" spans="2:27" ht="25.5">
      <c r="B648" s="6"/>
      <c r="J648" s="52"/>
      <c r="K648" s="53" t="s">
        <v>779</v>
      </c>
      <c r="L648" s="54">
        <f aca="true" t="shared" si="40" ref="L648:T648">SUM(L649:L653)</f>
        <v>679220.3</v>
      </c>
      <c r="M648" s="54">
        <f t="shared" si="40"/>
        <v>0</v>
      </c>
      <c r="N648" s="54">
        <f t="shared" si="40"/>
        <v>0</v>
      </c>
      <c r="O648" s="54">
        <f t="shared" si="40"/>
        <v>0</v>
      </c>
      <c r="P648" s="54">
        <f t="shared" si="40"/>
        <v>0</v>
      </c>
      <c r="Q648" s="54">
        <f t="shared" si="40"/>
        <v>0</v>
      </c>
      <c r="R648" s="54">
        <f t="shared" si="40"/>
        <v>679220.3</v>
      </c>
      <c r="S648" s="54">
        <f t="shared" si="40"/>
        <v>0</v>
      </c>
      <c r="T648" s="54">
        <f t="shared" si="40"/>
        <v>0</v>
      </c>
      <c r="U648" s="55" t="s">
        <v>262</v>
      </c>
      <c r="V648" s="43"/>
      <c r="W648" s="43"/>
      <c r="X648" s="47"/>
      <c r="Y648" s="56" t="s">
        <v>262</v>
      </c>
      <c r="Z648" s="23"/>
      <c r="AA648" s="7"/>
    </row>
    <row r="649" spans="2:27" ht="25.5">
      <c r="B649" s="6"/>
      <c r="J649" s="52"/>
      <c r="K649" s="53" t="s">
        <v>682</v>
      </c>
      <c r="L649" s="57"/>
      <c r="M649" s="57"/>
      <c r="N649" s="57"/>
      <c r="O649" s="57"/>
      <c r="P649" s="57"/>
      <c r="Q649" s="57"/>
      <c r="R649" s="57"/>
      <c r="S649" s="57"/>
      <c r="T649" s="57"/>
      <c r="U649" s="55"/>
      <c r="V649" s="43"/>
      <c r="W649" s="43"/>
      <c r="X649" s="47"/>
      <c r="Y649" s="56"/>
      <c r="Z649" s="23"/>
      <c r="AA649" s="7"/>
    </row>
    <row r="650" spans="2:27" ht="76.5">
      <c r="B650" s="6"/>
      <c r="J650" s="52"/>
      <c r="K650" s="53" t="s">
        <v>684</v>
      </c>
      <c r="L650" s="57"/>
      <c r="M650" s="57"/>
      <c r="N650" s="57"/>
      <c r="O650" s="57"/>
      <c r="P650" s="57"/>
      <c r="Q650" s="57"/>
      <c r="R650" s="57"/>
      <c r="S650" s="57"/>
      <c r="T650" s="57"/>
      <c r="U650" s="55"/>
      <c r="V650" s="43"/>
      <c r="W650" s="43"/>
      <c r="X650" s="47"/>
      <c r="Y650" s="56"/>
      <c r="Z650" s="23"/>
      <c r="AA650" s="7"/>
    </row>
    <row r="651" spans="2:27" ht="38.25">
      <c r="B651" s="6"/>
      <c r="J651" s="52" t="s">
        <v>780</v>
      </c>
      <c r="K651" s="53" t="s">
        <v>781</v>
      </c>
      <c r="L651" s="57"/>
      <c r="M651" s="57"/>
      <c r="N651" s="57"/>
      <c r="O651" s="57"/>
      <c r="P651" s="57"/>
      <c r="Q651" s="57"/>
      <c r="R651" s="57"/>
      <c r="S651" s="57"/>
      <c r="T651" s="57"/>
      <c r="U651" s="55"/>
      <c r="V651" s="43"/>
      <c r="W651" s="43"/>
      <c r="X651" s="47"/>
      <c r="Y651" s="56"/>
      <c r="Z651" s="23"/>
      <c r="AA651" s="7"/>
    </row>
    <row r="652" spans="2:27" ht="191.25">
      <c r="B652" s="6"/>
      <c r="J652" s="52"/>
      <c r="K652" s="53" t="s">
        <v>265</v>
      </c>
      <c r="L652" s="58">
        <v>679220.3</v>
      </c>
      <c r="M652" s="58">
        <v>0</v>
      </c>
      <c r="N652" s="58">
        <v>0</v>
      </c>
      <c r="O652" s="58">
        <v>0</v>
      </c>
      <c r="P652" s="58">
        <v>0</v>
      </c>
      <c r="Q652" s="58">
        <v>0</v>
      </c>
      <c r="R652" s="58">
        <f>L652+N652+P652</f>
        <v>679220.3</v>
      </c>
      <c r="S652" s="58">
        <f>M652+O652+Q652</f>
        <v>0</v>
      </c>
      <c r="T652" s="58">
        <v>0</v>
      </c>
      <c r="U652" s="55" t="s">
        <v>782</v>
      </c>
      <c r="V652" s="43"/>
      <c r="W652" s="43"/>
      <c r="X652" s="47"/>
      <c r="Y652" s="56" t="s">
        <v>782</v>
      </c>
      <c r="Z652" s="23"/>
      <c r="AA652" s="7"/>
    </row>
    <row r="653" spans="2:27" ht="12.75">
      <c r="B653" s="6"/>
      <c r="J653" s="52"/>
      <c r="K653" s="59"/>
      <c r="L653" s="57"/>
      <c r="M653" s="57"/>
      <c r="N653" s="57"/>
      <c r="O653" s="57"/>
      <c r="P653" s="57"/>
      <c r="Q653" s="57"/>
      <c r="R653" s="57"/>
      <c r="S653" s="57"/>
      <c r="T653" s="57"/>
      <c r="U653" s="55"/>
      <c r="V653" s="43"/>
      <c r="W653" s="43"/>
      <c r="X653" s="47"/>
      <c r="Y653" s="56"/>
      <c r="Z653" s="23"/>
      <c r="AA653" s="7"/>
    </row>
    <row r="654" spans="2:27" ht="51">
      <c r="B654" s="6"/>
      <c r="J654" s="52"/>
      <c r="K654" s="53" t="s">
        <v>783</v>
      </c>
      <c r="L654" s="54">
        <f aca="true" t="shared" si="41" ref="L654:T654">SUM(L655:L730)</f>
        <v>7082201.8</v>
      </c>
      <c r="M654" s="54">
        <f t="shared" si="41"/>
        <v>1065653.0999999999</v>
      </c>
      <c r="N654" s="54">
        <f t="shared" si="41"/>
        <v>0</v>
      </c>
      <c r="O654" s="54">
        <f t="shared" si="41"/>
        <v>0</v>
      </c>
      <c r="P654" s="54">
        <f t="shared" si="41"/>
        <v>0</v>
      </c>
      <c r="Q654" s="54">
        <f t="shared" si="41"/>
        <v>0</v>
      </c>
      <c r="R654" s="54">
        <f t="shared" si="41"/>
        <v>7082201.8</v>
      </c>
      <c r="S654" s="54">
        <f t="shared" si="41"/>
        <v>1065653.0999999999</v>
      </c>
      <c r="T654" s="54">
        <f t="shared" si="41"/>
        <v>393708.19999999995</v>
      </c>
      <c r="U654" s="55" t="s">
        <v>784</v>
      </c>
      <c r="V654" s="43"/>
      <c r="W654" s="43"/>
      <c r="X654" s="47"/>
      <c r="Y654" s="56" t="s">
        <v>784</v>
      </c>
      <c r="Z654" s="23"/>
      <c r="AA654" s="7"/>
    </row>
    <row r="655" spans="2:27" ht="51">
      <c r="B655" s="6"/>
      <c r="J655" s="52"/>
      <c r="K655" s="53" t="s">
        <v>552</v>
      </c>
      <c r="L655" s="57"/>
      <c r="M655" s="57"/>
      <c r="N655" s="57"/>
      <c r="O655" s="57"/>
      <c r="P655" s="57"/>
      <c r="Q655" s="57"/>
      <c r="R655" s="57"/>
      <c r="S655" s="57"/>
      <c r="T655" s="57"/>
      <c r="U655" s="55"/>
      <c r="V655" s="43"/>
      <c r="W655" s="43"/>
      <c r="X655" s="47"/>
      <c r="Y655" s="56"/>
      <c r="Z655" s="23"/>
      <c r="AA655" s="7"/>
    </row>
    <row r="656" spans="2:27" ht="89.25">
      <c r="B656" s="6"/>
      <c r="J656" s="52" t="s">
        <v>785</v>
      </c>
      <c r="K656" s="53" t="s">
        <v>786</v>
      </c>
      <c r="L656" s="57"/>
      <c r="M656" s="57"/>
      <c r="N656" s="57"/>
      <c r="O656" s="57"/>
      <c r="P656" s="57"/>
      <c r="Q656" s="57"/>
      <c r="R656" s="57"/>
      <c r="S656" s="57"/>
      <c r="T656" s="57"/>
      <c r="U656" s="55"/>
      <c r="V656" s="43"/>
      <c r="W656" s="43"/>
      <c r="X656" s="47"/>
      <c r="Y656" s="56"/>
      <c r="Z656" s="23"/>
      <c r="AA656" s="7"/>
    </row>
    <row r="657" spans="2:27" ht="102">
      <c r="B657" s="6"/>
      <c r="J657" s="52"/>
      <c r="K657" s="53" t="s">
        <v>41</v>
      </c>
      <c r="L657" s="58">
        <v>129676.7</v>
      </c>
      <c r="M657" s="58">
        <v>28034.9</v>
      </c>
      <c r="N657" s="58">
        <v>0</v>
      </c>
      <c r="O657" s="58">
        <v>0</v>
      </c>
      <c r="P657" s="58">
        <v>0</v>
      </c>
      <c r="Q657" s="58">
        <v>0</v>
      </c>
      <c r="R657" s="58">
        <f>L657+N657+P657</f>
        <v>129676.7</v>
      </c>
      <c r="S657" s="58">
        <f>M657+O657+Q657</f>
        <v>28034.9</v>
      </c>
      <c r="T657" s="58">
        <v>29009.8</v>
      </c>
      <c r="U657" s="55" t="s">
        <v>787</v>
      </c>
      <c r="V657" s="43"/>
      <c r="W657" s="43"/>
      <c r="X657" s="47"/>
      <c r="Y657" s="56" t="s">
        <v>787</v>
      </c>
      <c r="Z657" s="23"/>
      <c r="AA657" s="7"/>
    </row>
    <row r="658" spans="2:27" ht="12.75">
      <c r="B658" s="6"/>
      <c r="J658" s="52"/>
      <c r="K658" s="59"/>
      <c r="L658" s="57"/>
      <c r="M658" s="57"/>
      <c r="N658" s="57"/>
      <c r="O658" s="57"/>
      <c r="P658" s="57"/>
      <c r="Q658" s="57"/>
      <c r="R658" s="57"/>
      <c r="S658" s="57"/>
      <c r="T658" s="57"/>
      <c r="U658" s="55"/>
      <c r="V658" s="43"/>
      <c r="W658" s="43"/>
      <c r="X658" s="47"/>
      <c r="Y658" s="56"/>
      <c r="Z658" s="23"/>
      <c r="AA658" s="7"/>
    </row>
    <row r="659" spans="2:27" ht="63.75">
      <c r="B659" s="6"/>
      <c r="J659" s="52"/>
      <c r="K659" s="53" t="s">
        <v>284</v>
      </c>
      <c r="L659" s="57"/>
      <c r="M659" s="57"/>
      <c r="N659" s="57"/>
      <c r="O659" s="57"/>
      <c r="P659" s="57"/>
      <c r="Q659" s="57"/>
      <c r="R659" s="57"/>
      <c r="S659" s="57"/>
      <c r="T659" s="57"/>
      <c r="U659" s="55"/>
      <c r="V659" s="43"/>
      <c r="W659" s="43"/>
      <c r="X659" s="47"/>
      <c r="Y659" s="56"/>
      <c r="Z659" s="23"/>
      <c r="AA659" s="7"/>
    </row>
    <row r="660" spans="2:27" ht="102">
      <c r="B660" s="6"/>
      <c r="J660" s="52" t="s">
        <v>788</v>
      </c>
      <c r="K660" s="53" t="s">
        <v>789</v>
      </c>
      <c r="L660" s="57"/>
      <c r="M660" s="57"/>
      <c r="N660" s="57"/>
      <c r="O660" s="57"/>
      <c r="P660" s="57"/>
      <c r="Q660" s="57"/>
      <c r="R660" s="57"/>
      <c r="S660" s="57"/>
      <c r="T660" s="57"/>
      <c r="U660" s="55"/>
      <c r="V660" s="43"/>
      <c r="W660" s="43"/>
      <c r="X660" s="47"/>
      <c r="Y660" s="56"/>
      <c r="Z660" s="23"/>
      <c r="AA660" s="7"/>
    </row>
    <row r="661" spans="2:27" ht="140.25">
      <c r="B661" s="6"/>
      <c r="J661" s="52"/>
      <c r="K661" s="53" t="s">
        <v>41</v>
      </c>
      <c r="L661" s="58">
        <v>50000</v>
      </c>
      <c r="M661" s="58">
        <v>0</v>
      </c>
      <c r="N661" s="58">
        <v>0</v>
      </c>
      <c r="O661" s="58">
        <v>0</v>
      </c>
      <c r="P661" s="58">
        <v>0</v>
      </c>
      <c r="Q661" s="58">
        <v>0</v>
      </c>
      <c r="R661" s="58">
        <f>L661+N661+P661</f>
        <v>50000</v>
      </c>
      <c r="S661" s="58">
        <f>M661+O661+Q661</f>
        <v>0</v>
      </c>
      <c r="T661" s="58">
        <v>0</v>
      </c>
      <c r="U661" s="55" t="s">
        <v>790</v>
      </c>
      <c r="V661" s="43"/>
      <c r="W661" s="43"/>
      <c r="X661" s="47"/>
      <c r="Y661" s="56" t="s">
        <v>790</v>
      </c>
      <c r="Z661" s="23"/>
      <c r="AA661" s="7"/>
    </row>
    <row r="662" spans="2:27" ht="12.75">
      <c r="B662" s="6"/>
      <c r="J662" s="52"/>
      <c r="K662" s="59"/>
      <c r="L662" s="57"/>
      <c r="M662" s="57"/>
      <c r="N662" s="57"/>
      <c r="O662" s="57"/>
      <c r="P662" s="57"/>
      <c r="Q662" s="57"/>
      <c r="R662" s="57"/>
      <c r="S662" s="57"/>
      <c r="T662" s="57"/>
      <c r="U662" s="55"/>
      <c r="V662" s="43"/>
      <c r="W662" s="43"/>
      <c r="X662" s="47"/>
      <c r="Y662" s="56"/>
      <c r="Z662" s="23"/>
      <c r="AA662" s="7"/>
    </row>
    <row r="663" spans="2:27" ht="140.25">
      <c r="B663" s="6"/>
      <c r="J663" s="52" t="s">
        <v>791</v>
      </c>
      <c r="K663" s="53" t="s">
        <v>792</v>
      </c>
      <c r="L663" s="57"/>
      <c r="M663" s="57"/>
      <c r="N663" s="57"/>
      <c r="O663" s="57"/>
      <c r="P663" s="57"/>
      <c r="Q663" s="57"/>
      <c r="R663" s="57"/>
      <c r="S663" s="57"/>
      <c r="T663" s="57"/>
      <c r="U663" s="55"/>
      <c r="V663" s="43"/>
      <c r="W663" s="43"/>
      <c r="X663" s="47"/>
      <c r="Y663" s="56"/>
      <c r="Z663" s="23"/>
      <c r="AA663" s="7"/>
    </row>
    <row r="664" spans="2:27" ht="102">
      <c r="B664" s="6"/>
      <c r="J664" s="52"/>
      <c r="K664" s="53" t="s">
        <v>41</v>
      </c>
      <c r="L664" s="58">
        <v>736052.5</v>
      </c>
      <c r="M664" s="58">
        <v>70096</v>
      </c>
      <c r="N664" s="58">
        <v>0</v>
      </c>
      <c r="O664" s="58">
        <v>0</v>
      </c>
      <c r="P664" s="58">
        <v>0</v>
      </c>
      <c r="Q664" s="58">
        <v>0</v>
      </c>
      <c r="R664" s="58">
        <f>L664+N664+P664</f>
        <v>736052.5</v>
      </c>
      <c r="S664" s="58">
        <f>M664+O664+Q664</f>
        <v>70096</v>
      </c>
      <c r="T664" s="58">
        <v>70095.9</v>
      </c>
      <c r="U664" s="55" t="s">
        <v>793</v>
      </c>
      <c r="V664" s="43"/>
      <c r="W664" s="43"/>
      <c r="X664" s="47"/>
      <c r="Y664" s="56" t="s">
        <v>793</v>
      </c>
      <c r="Z664" s="23"/>
      <c r="AA664" s="7"/>
    </row>
    <row r="665" spans="2:27" ht="12.75">
      <c r="B665" s="6"/>
      <c r="J665" s="52"/>
      <c r="K665" s="59"/>
      <c r="L665" s="57"/>
      <c r="M665" s="57"/>
      <c r="N665" s="57"/>
      <c r="O665" s="57"/>
      <c r="P665" s="57"/>
      <c r="Q665" s="57"/>
      <c r="R665" s="57"/>
      <c r="S665" s="57"/>
      <c r="T665" s="57"/>
      <c r="U665" s="55"/>
      <c r="V665" s="43"/>
      <c r="W665" s="43"/>
      <c r="X665" s="47"/>
      <c r="Y665" s="56"/>
      <c r="Z665" s="23"/>
      <c r="AA665" s="7"/>
    </row>
    <row r="666" spans="2:27" ht="102">
      <c r="B666" s="6"/>
      <c r="J666" s="52" t="s">
        <v>794</v>
      </c>
      <c r="K666" s="53" t="s">
        <v>795</v>
      </c>
      <c r="L666" s="57"/>
      <c r="M666" s="57"/>
      <c r="N666" s="57"/>
      <c r="O666" s="57"/>
      <c r="P666" s="57"/>
      <c r="Q666" s="57"/>
      <c r="R666" s="57"/>
      <c r="S666" s="57"/>
      <c r="T666" s="57"/>
      <c r="U666" s="55"/>
      <c r="V666" s="43"/>
      <c r="W666" s="43"/>
      <c r="X666" s="47"/>
      <c r="Y666" s="56"/>
      <c r="Z666" s="23"/>
      <c r="AA666" s="7"/>
    </row>
    <row r="667" spans="2:27" ht="102">
      <c r="B667" s="6"/>
      <c r="J667" s="52"/>
      <c r="K667" s="53" t="s">
        <v>41</v>
      </c>
      <c r="L667" s="58">
        <v>896235.1</v>
      </c>
      <c r="M667" s="58">
        <v>377423.8</v>
      </c>
      <c r="N667" s="58">
        <v>0</v>
      </c>
      <c r="O667" s="58">
        <v>0</v>
      </c>
      <c r="P667" s="58">
        <v>0</v>
      </c>
      <c r="Q667" s="58">
        <v>0</v>
      </c>
      <c r="R667" s="58">
        <f>L667+N667+P667</f>
        <v>896235.1</v>
      </c>
      <c r="S667" s="58">
        <f>M667+O667+Q667</f>
        <v>377423.8</v>
      </c>
      <c r="T667" s="58">
        <v>192771.4</v>
      </c>
      <c r="U667" s="55" t="s">
        <v>796</v>
      </c>
      <c r="V667" s="43"/>
      <c r="W667" s="43"/>
      <c r="X667" s="47"/>
      <c r="Y667" s="56" t="s">
        <v>796</v>
      </c>
      <c r="Z667" s="23"/>
      <c r="AA667" s="7"/>
    </row>
    <row r="668" spans="2:27" ht="12.75">
      <c r="B668" s="6"/>
      <c r="J668" s="52"/>
      <c r="K668" s="59"/>
      <c r="L668" s="57"/>
      <c r="M668" s="57"/>
      <c r="N668" s="57"/>
      <c r="O668" s="57"/>
      <c r="P668" s="57"/>
      <c r="Q668" s="57"/>
      <c r="R668" s="57"/>
      <c r="S668" s="57"/>
      <c r="T668" s="57"/>
      <c r="U668" s="55"/>
      <c r="V668" s="43"/>
      <c r="W668" s="43"/>
      <c r="X668" s="47"/>
      <c r="Y668" s="56"/>
      <c r="Z668" s="23"/>
      <c r="AA668" s="7"/>
    </row>
    <row r="669" spans="2:27" ht="63.75">
      <c r="B669" s="6"/>
      <c r="J669" s="52"/>
      <c r="K669" s="53" t="s">
        <v>256</v>
      </c>
      <c r="L669" s="57"/>
      <c r="M669" s="57"/>
      <c r="N669" s="57"/>
      <c r="O669" s="57"/>
      <c r="P669" s="57"/>
      <c r="Q669" s="57"/>
      <c r="R669" s="57"/>
      <c r="S669" s="57"/>
      <c r="T669" s="57"/>
      <c r="U669" s="55"/>
      <c r="V669" s="43"/>
      <c r="W669" s="43"/>
      <c r="X669" s="47"/>
      <c r="Y669" s="56"/>
      <c r="Z669" s="23"/>
      <c r="AA669" s="7"/>
    </row>
    <row r="670" spans="2:27" ht="89.25">
      <c r="B670" s="6"/>
      <c r="J670" s="52" t="s">
        <v>797</v>
      </c>
      <c r="K670" s="53" t="s">
        <v>798</v>
      </c>
      <c r="L670" s="57"/>
      <c r="M670" s="57"/>
      <c r="N670" s="57"/>
      <c r="O670" s="57"/>
      <c r="P670" s="57"/>
      <c r="Q670" s="57"/>
      <c r="R670" s="57"/>
      <c r="S670" s="57"/>
      <c r="T670" s="57"/>
      <c r="U670" s="55"/>
      <c r="V670" s="43"/>
      <c r="W670" s="43"/>
      <c r="X670" s="47"/>
      <c r="Y670" s="56"/>
      <c r="Z670" s="23"/>
      <c r="AA670" s="7"/>
    </row>
    <row r="671" spans="2:27" ht="76.5">
      <c r="B671" s="6"/>
      <c r="J671" s="52"/>
      <c r="K671" s="60" t="s">
        <v>207</v>
      </c>
      <c r="L671" s="58">
        <v>1120.5</v>
      </c>
      <c r="M671" s="58">
        <v>0</v>
      </c>
      <c r="N671" s="58">
        <v>0</v>
      </c>
      <c r="O671" s="58">
        <v>0</v>
      </c>
      <c r="P671" s="58">
        <v>0</v>
      </c>
      <c r="Q671" s="58">
        <v>0</v>
      </c>
      <c r="R671" s="58">
        <f>L671+N671+P671</f>
        <v>1120.5</v>
      </c>
      <c r="S671" s="58">
        <f>M671+O671+Q671</f>
        <v>0</v>
      </c>
      <c r="T671" s="58">
        <v>0</v>
      </c>
      <c r="U671" s="55" t="s">
        <v>799</v>
      </c>
      <c r="V671" s="43"/>
      <c r="W671" s="43"/>
      <c r="X671" s="47"/>
      <c r="Y671" s="56" t="s">
        <v>799</v>
      </c>
      <c r="Z671" s="23"/>
      <c r="AA671" s="7"/>
    </row>
    <row r="672" spans="2:27" ht="12.75">
      <c r="B672" s="6"/>
      <c r="J672" s="52"/>
      <c r="K672" s="59"/>
      <c r="L672" s="57"/>
      <c r="M672" s="57"/>
      <c r="N672" s="57"/>
      <c r="O672" s="57"/>
      <c r="P672" s="57"/>
      <c r="Q672" s="57"/>
      <c r="R672" s="57"/>
      <c r="S672" s="57"/>
      <c r="T672" s="57"/>
      <c r="U672" s="55"/>
      <c r="V672" s="43"/>
      <c r="W672" s="43"/>
      <c r="X672" s="47"/>
      <c r="Y672" s="56"/>
      <c r="Z672" s="23"/>
      <c r="AA672" s="7"/>
    </row>
    <row r="673" spans="2:27" ht="63.75">
      <c r="B673" s="6"/>
      <c r="J673" s="52"/>
      <c r="K673" s="53" t="s">
        <v>800</v>
      </c>
      <c r="L673" s="57"/>
      <c r="M673" s="57"/>
      <c r="N673" s="57"/>
      <c r="O673" s="57"/>
      <c r="P673" s="57"/>
      <c r="Q673" s="57"/>
      <c r="R673" s="57"/>
      <c r="S673" s="57"/>
      <c r="T673" s="57"/>
      <c r="U673" s="55"/>
      <c r="V673" s="43"/>
      <c r="W673" s="43"/>
      <c r="X673" s="47"/>
      <c r="Y673" s="56"/>
      <c r="Z673" s="23"/>
      <c r="AA673" s="7"/>
    </row>
    <row r="674" spans="2:27" ht="76.5">
      <c r="B674" s="6"/>
      <c r="J674" s="52" t="s">
        <v>801</v>
      </c>
      <c r="K674" s="53" t="s">
        <v>802</v>
      </c>
      <c r="L674" s="57"/>
      <c r="M674" s="57"/>
      <c r="N674" s="57"/>
      <c r="O674" s="57"/>
      <c r="P674" s="57"/>
      <c r="Q674" s="57"/>
      <c r="R674" s="57"/>
      <c r="S674" s="57"/>
      <c r="T674" s="57"/>
      <c r="U674" s="55"/>
      <c r="V674" s="43"/>
      <c r="W674" s="43"/>
      <c r="X674" s="47"/>
      <c r="Y674" s="56"/>
      <c r="Z674" s="23"/>
      <c r="AA674" s="7"/>
    </row>
    <row r="675" spans="2:27" ht="63.75">
      <c r="B675" s="6"/>
      <c r="J675" s="52"/>
      <c r="K675" s="53" t="s">
        <v>41</v>
      </c>
      <c r="L675" s="58">
        <v>250000</v>
      </c>
      <c r="M675" s="58">
        <v>0</v>
      </c>
      <c r="N675" s="58">
        <v>0</v>
      </c>
      <c r="O675" s="58">
        <v>0</v>
      </c>
      <c r="P675" s="58">
        <v>0</v>
      </c>
      <c r="Q675" s="58">
        <v>0</v>
      </c>
      <c r="R675" s="58">
        <f>L675+N675+P675</f>
        <v>250000</v>
      </c>
      <c r="S675" s="58">
        <f>M675+O675+Q675</f>
        <v>0</v>
      </c>
      <c r="T675" s="58">
        <v>0</v>
      </c>
      <c r="U675" s="55" t="s">
        <v>803</v>
      </c>
      <c r="V675" s="43"/>
      <c r="W675" s="43"/>
      <c r="X675" s="47"/>
      <c r="Y675" s="56" t="s">
        <v>803</v>
      </c>
      <c r="Z675" s="23"/>
      <c r="AA675" s="7"/>
    </row>
    <row r="676" spans="2:27" ht="12.75">
      <c r="B676" s="6"/>
      <c r="J676" s="52"/>
      <c r="K676" s="59"/>
      <c r="L676" s="57"/>
      <c r="M676" s="57"/>
      <c r="N676" s="57"/>
      <c r="O676" s="57"/>
      <c r="P676" s="57"/>
      <c r="Q676" s="57"/>
      <c r="R676" s="57"/>
      <c r="S676" s="57"/>
      <c r="T676" s="57"/>
      <c r="U676" s="55"/>
      <c r="V676" s="43"/>
      <c r="W676" s="43"/>
      <c r="X676" s="47"/>
      <c r="Y676" s="56"/>
      <c r="Z676" s="23"/>
      <c r="AA676" s="7"/>
    </row>
    <row r="677" spans="2:27" ht="63.75">
      <c r="B677" s="6"/>
      <c r="J677" s="52"/>
      <c r="K677" s="53" t="s">
        <v>537</v>
      </c>
      <c r="L677" s="57"/>
      <c r="M677" s="57"/>
      <c r="N677" s="57"/>
      <c r="O677" s="57"/>
      <c r="P677" s="57"/>
      <c r="Q677" s="57"/>
      <c r="R677" s="57"/>
      <c r="S677" s="57"/>
      <c r="T677" s="57"/>
      <c r="U677" s="55"/>
      <c r="V677" s="43"/>
      <c r="W677" s="43"/>
      <c r="X677" s="47"/>
      <c r="Y677" s="56"/>
      <c r="Z677" s="23"/>
      <c r="AA677" s="7"/>
    </row>
    <row r="678" spans="2:27" ht="102">
      <c r="B678" s="6"/>
      <c r="J678" s="52" t="s">
        <v>804</v>
      </c>
      <c r="K678" s="53" t="s">
        <v>805</v>
      </c>
      <c r="L678" s="57"/>
      <c r="M678" s="57"/>
      <c r="N678" s="57"/>
      <c r="O678" s="57"/>
      <c r="P678" s="57"/>
      <c r="Q678" s="57"/>
      <c r="R678" s="57"/>
      <c r="S678" s="57"/>
      <c r="T678" s="57"/>
      <c r="U678" s="55"/>
      <c r="V678" s="43"/>
      <c r="W678" s="43"/>
      <c r="X678" s="47"/>
      <c r="Y678" s="56"/>
      <c r="Z678" s="23"/>
      <c r="AA678" s="7"/>
    </row>
    <row r="679" spans="2:27" ht="178.5">
      <c r="B679" s="6"/>
      <c r="J679" s="52"/>
      <c r="K679" s="53" t="s">
        <v>41</v>
      </c>
      <c r="L679" s="58">
        <v>121657.2</v>
      </c>
      <c r="M679" s="58">
        <v>0</v>
      </c>
      <c r="N679" s="58">
        <v>0</v>
      </c>
      <c r="O679" s="58">
        <v>0</v>
      </c>
      <c r="P679" s="58">
        <v>0</v>
      </c>
      <c r="Q679" s="58">
        <v>0</v>
      </c>
      <c r="R679" s="58">
        <f>L679+N679+P679</f>
        <v>121657.2</v>
      </c>
      <c r="S679" s="58">
        <f>M679+O679+Q679</f>
        <v>0</v>
      </c>
      <c r="T679" s="58">
        <v>0</v>
      </c>
      <c r="U679" s="55" t="s">
        <v>806</v>
      </c>
      <c r="V679" s="43"/>
      <c r="W679" s="43"/>
      <c r="X679" s="47"/>
      <c r="Y679" s="56" t="s">
        <v>806</v>
      </c>
      <c r="Z679" s="23"/>
      <c r="AA679" s="7"/>
    </row>
    <row r="680" spans="2:27" ht="12.75">
      <c r="B680" s="6"/>
      <c r="J680" s="52"/>
      <c r="K680" s="59"/>
      <c r="L680" s="57"/>
      <c r="M680" s="57"/>
      <c r="N680" s="57"/>
      <c r="O680" s="57"/>
      <c r="P680" s="57"/>
      <c r="Q680" s="57"/>
      <c r="R680" s="57"/>
      <c r="S680" s="57"/>
      <c r="T680" s="57"/>
      <c r="U680" s="55"/>
      <c r="V680" s="43"/>
      <c r="W680" s="43"/>
      <c r="X680" s="47"/>
      <c r="Y680" s="56"/>
      <c r="Z680" s="23"/>
      <c r="AA680" s="7"/>
    </row>
    <row r="681" spans="2:27" ht="51">
      <c r="B681" s="6"/>
      <c r="J681" s="52"/>
      <c r="K681" s="53" t="s">
        <v>754</v>
      </c>
      <c r="L681" s="57"/>
      <c r="M681" s="57"/>
      <c r="N681" s="57"/>
      <c r="O681" s="57"/>
      <c r="P681" s="57"/>
      <c r="Q681" s="57"/>
      <c r="R681" s="57"/>
      <c r="S681" s="57"/>
      <c r="T681" s="57"/>
      <c r="U681" s="55"/>
      <c r="V681" s="43"/>
      <c r="W681" s="43"/>
      <c r="X681" s="47"/>
      <c r="Y681" s="56"/>
      <c r="Z681" s="23"/>
      <c r="AA681" s="7"/>
    </row>
    <row r="682" spans="2:27" ht="102">
      <c r="B682" s="6"/>
      <c r="J682" s="52" t="s">
        <v>807</v>
      </c>
      <c r="K682" s="53" t="s">
        <v>808</v>
      </c>
      <c r="L682" s="57"/>
      <c r="M682" s="57"/>
      <c r="N682" s="57"/>
      <c r="O682" s="57"/>
      <c r="P682" s="57"/>
      <c r="Q682" s="57"/>
      <c r="R682" s="57"/>
      <c r="S682" s="57"/>
      <c r="T682" s="57"/>
      <c r="U682" s="55"/>
      <c r="V682" s="43"/>
      <c r="W682" s="43"/>
      <c r="X682" s="47"/>
      <c r="Y682" s="56"/>
      <c r="Z682" s="23"/>
      <c r="AA682" s="7"/>
    </row>
    <row r="683" spans="2:27" ht="140.25">
      <c r="B683" s="6"/>
      <c r="J683" s="52"/>
      <c r="K683" s="53" t="s">
        <v>265</v>
      </c>
      <c r="L683" s="58">
        <v>200000</v>
      </c>
      <c r="M683" s="58">
        <v>0</v>
      </c>
      <c r="N683" s="58">
        <v>0</v>
      </c>
      <c r="O683" s="58">
        <v>0</v>
      </c>
      <c r="P683" s="58">
        <v>0</v>
      </c>
      <c r="Q683" s="58">
        <v>0</v>
      </c>
      <c r="R683" s="58">
        <f>L683+N683+P683</f>
        <v>200000</v>
      </c>
      <c r="S683" s="58">
        <f>M683+O683+Q683</f>
        <v>0</v>
      </c>
      <c r="T683" s="58">
        <v>0</v>
      </c>
      <c r="U683" s="55" t="s">
        <v>809</v>
      </c>
      <c r="V683" s="43"/>
      <c r="W683" s="43"/>
      <c r="X683" s="47"/>
      <c r="Y683" s="56" t="s">
        <v>809</v>
      </c>
      <c r="Z683" s="23"/>
      <c r="AA683" s="7"/>
    </row>
    <row r="684" spans="2:27" ht="12.75">
      <c r="B684" s="6"/>
      <c r="J684" s="52"/>
      <c r="K684" s="59"/>
      <c r="L684" s="57"/>
      <c r="M684" s="57"/>
      <c r="N684" s="57"/>
      <c r="O684" s="57"/>
      <c r="P684" s="57"/>
      <c r="Q684" s="57"/>
      <c r="R684" s="57"/>
      <c r="S684" s="57"/>
      <c r="T684" s="57"/>
      <c r="U684" s="55"/>
      <c r="V684" s="43"/>
      <c r="W684" s="43"/>
      <c r="X684" s="47"/>
      <c r="Y684" s="56"/>
      <c r="Z684" s="23"/>
      <c r="AA684" s="7"/>
    </row>
    <row r="685" spans="2:27" ht="102">
      <c r="B685" s="6"/>
      <c r="J685" s="52" t="s">
        <v>810</v>
      </c>
      <c r="K685" s="53" t="s">
        <v>811</v>
      </c>
      <c r="L685" s="57"/>
      <c r="M685" s="57"/>
      <c r="N685" s="57"/>
      <c r="O685" s="57"/>
      <c r="P685" s="57"/>
      <c r="Q685" s="57"/>
      <c r="R685" s="57"/>
      <c r="S685" s="57"/>
      <c r="T685" s="57"/>
      <c r="U685" s="55"/>
      <c r="V685" s="43"/>
      <c r="W685" s="43"/>
      <c r="X685" s="47"/>
      <c r="Y685" s="56"/>
      <c r="Z685" s="23"/>
      <c r="AA685" s="7"/>
    </row>
    <row r="686" spans="2:27" ht="140.25">
      <c r="B686" s="6"/>
      <c r="J686" s="52"/>
      <c r="K686" s="53" t="s">
        <v>265</v>
      </c>
      <c r="L686" s="58">
        <v>300000</v>
      </c>
      <c r="M686" s="58">
        <v>0</v>
      </c>
      <c r="N686" s="58">
        <v>0</v>
      </c>
      <c r="O686" s="58">
        <v>0</v>
      </c>
      <c r="P686" s="58">
        <v>0</v>
      </c>
      <c r="Q686" s="58">
        <v>0</v>
      </c>
      <c r="R686" s="58">
        <f>L686+N686+P686</f>
        <v>300000</v>
      </c>
      <c r="S686" s="58">
        <f>M686+O686+Q686</f>
        <v>0</v>
      </c>
      <c r="T686" s="58">
        <v>0</v>
      </c>
      <c r="U686" s="55" t="s">
        <v>809</v>
      </c>
      <c r="V686" s="43"/>
      <c r="W686" s="43"/>
      <c r="X686" s="47"/>
      <c r="Y686" s="56" t="s">
        <v>809</v>
      </c>
      <c r="Z686" s="23"/>
      <c r="AA686" s="7"/>
    </row>
    <row r="687" spans="2:27" ht="12.75">
      <c r="B687" s="6"/>
      <c r="J687" s="52"/>
      <c r="K687" s="59"/>
      <c r="L687" s="57"/>
      <c r="M687" s="57"/>
      <c r="N687" s="57"/>
      <c r="O687" s="57"/>
      <c r="P687" s="57"/>
      <c r="Q687" s="57"/>
      <c r="R687" s="57"/>
      <c r="S687" s="57"/>
      <c r="T687" s="57"/>
      <c r="U687" s="55"/>
      <c r="V687" s="43"/>
      <c r="W687" s="43"/>
      <c r="X687" s="47"/>
      <c r="Y687" s="56"/>
      <c r="Z687" s="23"/>
      <c r="AA687" s="7"/>
    </row>
    <row r="688" spans="2:27" ht="89.25">
      <c r="B688" s="6"/>
      <c r="J688" s="52" t="s">
        <v>812</v>
      </c>
      <c r="K688" s="53" t="s">
        <v>813</v>
      </c>
      <c r="L688" s="57"/>
      <c r="M688" s="57"/>
      <c r="N688" s="57"/>
      <c r="O688" s="57"/>
      <c r="P688" s="57"/>
      <c r="Q688" s="57"/>
      <c r="R688" s="57"/>
      <c r="S688" s="57"/>
      <c r="T688" s="57"/>
      <c r="U688" s="55"/>
      <c r="V688" s="43"/>
      <c r="W688" s="43"/>
      <c r="X688" s="47"/>
      <c r="Y688" s="56"/>
      <c r="Z688" s="23"/>
      <c r="AA688" s="7"/>
    </row>
    <row r="689" spans="2:27" ht="102">
      <c r="B689" s="6"/>
      <c r="J689" s="52"/>
      <c r="K689" s="53" t="s">
        <v>265</v>
      </c>
      <c r="L689" s="58">
        <v>1472948.2</v>
      </c>
      <c r="M689" s="58">
        <v>193889.7</v>
      </c>
      <c r="N689" s="58">
        <v>0</v>
      </c>
      <c r="O689" s="58">
        <v>0</v>
      </c>
      <c r="P689" s="58">
        <v>0</v>
      </c>
      <c r="Q689" s="58">
        <v>0</v>
      </c>
      <c r="R689" s="58">
        <f>L689+N689+P689</f>
        <v>1472948.2</v>
      </c>
      <c r="S689" s="58">
        <f>M689+O689+Q689</f>
        <v>193889.7</v>
      </c>
      <c r="T689" s="58">
        <v>59011.1</v>
      </c>
      <c r="U689" s="55" t="s">
        <v>814</v>
      </c>
      <c r="V689" s="43"/>
      <c r="W689" s="43"/>
      <c r="X689" s="47"/>
      <c r="Y689" s="56" t="s">
        <v>814</v>
      </c>
      <c r="Z689" s="23"/>
      <c r="AA689" s="7"/>
    </row>
    <row r="690" spans="2:27" ht="12.75">
      <c r="B690" s="6"/>
      <c r="J690" s="52"/>
      <c r="K690" s="59"/>
      <c r="L690" s="57"/>
      <c r="M690" s="57"/>
      <c r="N690" s="57"/>
      <c r="O690" s="57"/>
      <c r="P690" s="57"/>
      <c r="Q690" s="57"/>
      <c r="R690" s="57"/>
      <c r="S690" s="57"/>
      <c r="T690" s="57"/>
      <c r="U690" s="55"/>
      <c r="V690" s="43"/>
      <c r="W690" s="43"/>
      <c r="X690" s="47"/>
      <c r="Y690" s="56"/>
      <c r="Z690" s="23"/>
      <c r="AA690" s="7"/>
    </row>
    <row r="691" spans="2:27" ht="51">
      <c r="B691" s="6"/>
      <c r="J691" s="52"/>
      <c r="K691" s="53" t="s">
        <v>331</v>
      </c>
      <c r="L691" s="57"/>
      <c r="M691" s="57"/>
      <c r="N691" s="57"/>
      <c r="O691" s="57"/>
      <c r="P691" s="57"/>
      <c r="Q691" s="57"/>
      <c r="R691" s="57"/>
      <c r="S691" s="57"/>
      <c r="T691" s="57"/>
      <c r="U691" s="55"/>
      <c r="V691" s="43"/>
      <c r="W691" s="43"/>
      <c r="X691" s="47"/>
      <c r="Y691" s="56"/>
      <c r="Z691" s="23"/>
      <c r="AA691" s="7"/>
    </row>
    <row r="692" spans="2:27" ht="102">
      <c r="B692" s="6"/>
      <c r="J692" s="52" t="s">
        <v>815</v>
      </c>
      <c r="K692" s="53" t="s">
        <v>816</v>
      </c>
      <c r="L692" s="57"/>
      <c r="M692" s="57"/>
      <c r="N692" s="57"/>
      <c r="O692" s="57"/>
      <c r="P692" s="57"/>
      <c r="Q692" s="57"/>
      <c r="R692" s="57"/>
      <c r="S692" s="57"/>
      <c r="T692" s="57"/>
      <c r="U692" s="55"/>
      <c r="V692" s="43"/>
      <c r="W692" s="43"/>
      <c r="X692" s="47"/>
      <c r="Y692" s="56"/>
      <c r="Z692" s="23"/>
      <c r="AA692" s="7"/>
    </row>
    <row r="693" spans="2:27" ht="89.25">
      <c r="B693" s="6"/>
      <c r="J693" s="52"/>
      <c r="K693" s="53" t="s">
        <v>62</v>
      </c>
      <c r="L693" s="58">
        <v>32866.7</v>
      </c>
      <c r="M693" s="58">
        <v>0</v>
      </c>
      <c r="N693" s="58">
        <v>0</v>
      </c>
      <c r="O693" s="58">
        <v>0</v>
      </c>
      <c r="P693" s="58">
        <v>0</v>
      </c>
      <c r="Q693" s="58">
        <v>0</v>
      </c>
      <c r="R693" s="58">
        <f>L693+N693+P693</f>
        <v>32866.7</v>
      </c>
      <c r="S693" s="58">
        <f>M693+O693+Q693</f>
        <v>0</v>
      </c>
      <c r="T693" s="58">
        <v>0</v>
      </c>
      <c r="U693" s="55" t="s">
        <v>817</v>
      </c>
      <c r="V693" s="43"/>
      <c r="W693" s="43"/>
      <c r="X693" s="47"/>
      <c r="Y693" s="56" t="s">
        <v>817</v>
      </c>
      <c r="Z693" s="23"/>
      <c r="AA693" s="7"/>
    </row>
    <row r="694" spans="2:27" ht="12.75">
      <c r="B694" s="6"/>
      <c r="J694" s="52"/>
      <c r="K694" s="59"/>
      <c r="L694" s="57"/>
      <c r="M694" s="57"/>
      <c r="N694" s="57"/>
      <c r="O694" s="57"/>
      <c r="P694" s="57"/>
      <c r="Q694" s="57"/>
      <c r="R694" s="57"/>
      <c r="S694" s="57"/>
      <c r="T694" s="57"/>
      <c r="U694" s="55"/>
      <c r="V694" s="43"/>
      <c r="W694" s="43"/>
      <c r="X694" s="47"/>
      <c r="Y694" s="56"/>
      <c r="Z694" s="23"/>
      <c r="AA694" s="7"/>
    </row>
    <row r="695" spans="2:27" ht="76.5">
      <c r="B695" s="6"/>
      <c r="J695" s="52"/>
      <c r="K695" s="53" t="s">
        <v>665</v>
      </c>
      <c r="L695" s="57"/>
      <c r="M695" s="57"/>
      <c r="N695" s="57"/>
      <c r="O695" s="57"/>
      <c r="P695" s="57"/>
      <c r="Q695" s="57"/>
      <c r="R695" s="57"/>
      <c r="S695" s="57"/>
      <c r="T695" s="57"/>
      <c r="U695" s="55"/>
      <c r="V695" s="43"/>
      <c r="W695" s="43"/>
      <c r="X695" s="47"/>
      <c r="Y695" s="56"/>
      <c r="Z695" s="23"/>
      <c r="AA695" s="7"/>
    </row>
    <row r="696" spans="2:27" ht="76.5">
      <c r="B696" s="6"/>
      <c r="J696" s="52" t="s">
        <v>818</v>
      </c>
      <c r="K696" s="53" t="s">
        <v>819</v>
      </c>
      <c r="L696" s="57"/>
      <c r="M696" s="57"/>
      <c r="N696" s="57"/>
      <c r="O696" s="57"/>
      <c r="P696" s="57"/>
      <c r="Q696" s="57"/>
      <c r="R696" s="57"/>
      <c r="S696" s="57"/>
      <c r="T696" s="57"/>
      <c r="U696" s="55"/>
      <c r="V696" s="43"/>
      <c r="W696" s="43"/>
      <c r="X696" s="47"/>
      <c r="Y696" s="56"/>
      <c r="Z696" s="23"/>
      <c r="AA696" s="7"/>
    </row>
    <row r="697" spans="2:27" ht="102">
      <c r="B697" s="6"/>
      <c r="J697" s="52"/>
      <c r="K697" s="53" t="s">
        <v>62</v>
      </c>
      <c r="L697" s="58">
        <v>2001163.6</v>
      </c>
      <c r="M697" s="58">
        <v>396208.7</v>
      </c>
      <c r="N697" s="58">
        <v>0</v>
      </c>
      <c r="O697" s="58">
        <v>0</v>
      </c>
      <c r="P697" s="58">
        <v>0</v>
      </c>
      <c r="Q697" s="58">
        <v>0</v>
      </c>
      <c r="R697" s="58">
        <f>L697+N697+P697</f>
        <v>2001163.6</v>
      </c>
      <c r="S697" s="58">
        <f>M697+O697+Q697</f>
        <v>396208.7</v>
      </c>
      <c r="T697" s="58">
        <v>42820</v>
      </c>
      <c r="U697" s="55" t="s">
        <v>820</v>
      </c>
      <c r="V697" s="43"/>
      <c r="W697" s="43"/>
      <c r="X697" s="47"/>
      <c r="Y697" s="56" t="s">
        <v>820</v>
      </c>
      <c r="Z697" s="23"/>
      <c r="AA697" s="7"/>
    </row>
    <row r="698" spans="2:27" ht="12.75">
      <c r="B698" s="6"/>
      <c r="J698" s="52"/>
      <c r="K698" s="59"/>
      <c r="L698" s="57"/>
      <c r="M698" s="57"/>
      <c r="N698" s="57"/>
      <c r="O698" s="57"/>
      <c r="P698" s="57"/>
      <c r="Q698" s="57"/>
      <c r="R698" s="57"/>
      <c r="S698" s="57"/>
      <c r="T698" s="57"/>
      <c r="U698" s="55"/>
      <c r="V698" s="43"/>
      <c r="W698" s="43"/>
      <c r="X698" s="47"/>
      <c r="Y698" s="56"/>
      <c r="Z698" s="23"/>
      <c r="AA698" s="7"/>
    </row>
    <row r="699" spans="2:27" ht="63.75">
      <c r="B699" s="6"/>
      <c r="J699" s="52"/>
      <c r="K699" s="53" t="s">
        <v>280</v>
      </c>
      <c r="L699" s="57"/>
      <c r="M699" s="57"/>
      <c r="N699" s="57"/>
      <c r="O699" s="57"/>
      <c r="P699" s="57"/>
      <c r="Q699" s="57"/>
      <c r="R699" s="57"/>
      <c r="S699" s="57"/>
      <c r="T699" s="57"/>
      <c r="U699" s="55"/>
      <c r="V699" s="43"/>
      <c r="W699" s="43"/>
      <c r="X699" s="47"/>
      <c r="Y699" s="56"/>
      <c r="Z699" s="23"/>
      <c r="AA699" s="7"/>
    </row>
    <row r="700" spans="2:27" ht="51">
      <c r="B700" s="6"/>
      <c r="J700" s="52" t="s">
        <v>821</v>
      </c>
      <c r="K700" s="53" t="s">
        <v>822</v>
      </c>
      <c r="L700" s="57"/>
      <c r="M700" s="57"/>
      <c r="N700" s="57"/>
      <c r="O700" s="57"/>
      <c r="P700" s="57"/>
      <c r="Q700" s="57"/>
      <c r="R700" s="57"/>
      <c r="S700" s="57"/>
      <c r="T700" s="57"/>
      <c r="U700" s="55"/>
      <c r="V700" s="43"/>
      <c r="W700" s="43"/>
      <c r="X700" s="47"/>
      <c r="Y700" s="56"/>
      <c r="Z700" s="23"/>
      <c r="AA700" s="7"/>
    </row>
    <row r="701" spans="2:27" ht="102">
      <c r="B701" s="6"/>
      <c r="J701" s="52"/>
      <c r="K701" s="53" t="s">
        <v>41</v>
      </c>
      <c r="L701" s="58">
        <v>53740.8</v>
      </c>
      <c r="M701" s="58">
        <v>0</v>
      </c>
      <c r="N701" s="58">
        <v>0</v>
      </c>
      <c r="O701" s="58">
        <v>0</v>
      </c>
      <c r="P701" s="58">
        <v>0</v>
      </c>
      <c r="Q701" s="58">
        <v>0</v>
      </c>
      <c r="R701" s="58">
        <f>L701+N701+P701</f>
        <v>53740.8</v>
      </c>
      <c r="S701" s="58">
        <f>M701+O701+Q701</f>
        <v>0</v>
      </c>
      <c r="T701" s="58">
        <v>0</v>
      </c>
      <c r="U701" s="55" t="s">
        <v>823</v>
      </c>
      <c r="V701" s="43"/>
      <c r="W701" s="43"/>
      <c r="X701" s="47"/>
      <c r="Y701" s="56" t="s">
        <v>823</v>
      </c>
      <c r="Z701" s="23"/>
      <c r="AA701" s="7"/>
    </row>
    <row r="702" spans="2:27" ht="12.75">
      <c r="B702" s="6"/>
      <c r="J702" s="52"/>
      <c r="K702" s="59"/>
      <c r="L702" s="57"/>
      <c r="M702" s="57"/>
      <c r="N702" s="57"/>
      <c r="O702" s="57"/>
      <c r="P702" s="57"/>
      <c r="Q702" s="57"/>
      <c r="R702" s="57"/>
      <c r="S702" s="57"/>
      <c r="T702" s="57"/>
      <c r="U702" s="55"/>
      <c r="V702" s="43"/>
      <c r="W702" s="43"/>
      <c r="X702" s="47"/>
      <c r="Y702" s="56"/>
      <c r="Z702" s="23"/>
      <c r="AA702" s="7"/>
    </row>
    <row r="703" spans="2:27" ht="127.5">
      <c r="B703" s="6"/>
      <c r="J703" s="52" t="s">
        <v>824</v>
      </c>
      <c r="K703" s="53" t="s">
        <v>825</v>
      </c>
      <c r="L703" s="57"/>
      <c r="M703" s="57"/>
      <c r="N703" s="57"/>
      <c r="O703" s="57"/>
      <c r="P703" s="57"/>
      <c r="Q703" s="57"/>
      <c r="R703" s="57"/>
      <c r="S703" s="57"/>
      <c r="T703" s="57"/>
      <c r="U703" s="55"/>
      <c r="V703" s="43"/>
      <c r="W703" s="43"/>
      <c r="X703" s="47"/>
      <c r="Y703" s="56"/>
      <c r="Z703" s="23"/>
      <c r="AA703" s="7"/>
    </row>
    <row r="704" spans="2:27" ht="102">
      <c r="B704" s="6"/>
      <c r="J704" s="52"/>
      <c r="K704" s="53" t="s">
        <v>41</v>
      </c>
      <c r="L704" s="58">
        <v>123043.3</v>
      </c>
      <c r="M704" s="58">
        <v>0</v>
      </c>
      <c r="N704" s="58">
        <v>0</v>
      </c>
      <c r="O704" s="58">
        <v>0</v>
      </c>
      <c r="P704" s="58">
        <v>0</v>
      </c>
      <c r="Q704" s="58">
        <v>0</v>
      </c>
      <c r="R704" s="58">
        <f>L704+N704+P704</f>
        <v>123043.3</v>
      </c>
      <c r="S704" s="58">
        <f>M704+O704+Q704</f>
        <v>0</v>
      </c>
      <c r="T704" s="58">
        <v>0</v>
      </c>
      <c r="U704" s="55" t="s">
        <v>826</v>
      </c>
      <c r="V704" s="43"/>
      <c r="W704" s="43"/>
      <c r="X704" s="47"/>
      <c r="Y704" s="56" t="s">
        <v>826</v>
      </c>
      <c r="Z704" s="23"/>
      <c r="AA704" s="7"/>
    </row>
    <row r="705" spans="2:27" ht="12.75">
      <c r="B705" s="6"/>
      <c r="J705" s="52"/>
      <c r="K705" s="59"/>
      <c r="L705" s="57"/>
      <c r="M705" s="57"/>
      <c r="N705" s="57"/>
      <c r="O705" s="57"/>
      <c r="P705" s="57"/>
      <c r="Q705" s="57"/>
      <c r="R705" s="57"/>
      <c r="S705" s="57"/>
      <c r="T705" s="57"/>
      <c r="U705" s="55"/>
      <c r="V705" s="43"/>
      <c r="W705" s="43"/>
      <c r="X705" s="47"/>
      <c r="Y705" s="56"/>
      <c r="Z705" s="23"/>
      <c r="AA705" s="7"/>
    </row>
    <row r="706" spans="2:27" ht="76.5">
      <c r="B706" s="6"/>
      <c r="J706" s="52"/>
      <c r="K706" s="53" t="s">
        <v>684</v>
      </c>
      <c r="L706" s="57"/>
      <c r="M706" s="57"/>
      <c r="N706" s="57"/>
      <c r="O706" s="57"/>
      <c r="P706" s="57"/>
      <c r="Q706" s="57"/>
      <c r="R706" s="57"/>
      <c r="S706" s="57"/>
      <c r="T706" s="57"/>
      <c r="U706" s="55"/>
      <c r="V706" s="43"/>
      <c r="W706" s="43"/>
      <c r="X706" s="47"/>
      <c r="Y706" s="56"/>
      <c r="Z706" s="23"/>
      <c r="AA706" s="7"/>
    </row>
    <row r="707" spans="2:27" ht="89.25">
      <c r="B707" s="6"/>
      <c r="J707" s="52" t="s">
        <v>827</v>
      </c>
      <c r="K707" s="53" t="s">
        <v>828</v>
      </c>
      <c r="L707" s="57"/>
      <c r="M707" s="57"/>
      <c r="N707" s="57"/>
      <c r="O707" s="57"/>
      <c r="P707" s="57"/>
      <c r="Q707" s="57"/>
      <c r="R707" s="57"/>
      <c r="S707" s="57"/>
      <c r="T707" s="57"/>
      <c r="U707" s="55"/>
      <c r="V707" s="43"/>
      <c r="W707" s="43"/>
      <c r="X707" s="47"/>
      <c r="Y707" s="56"/>
      <c r="Z707" s="23"/>
      <c r="AA707" s="7"/>
    </row>
    <row r="708" spans="2:27" ht="89.25">
      <c r="B708" s="6"/>
      <c r="J708" s="52"/>
      <c r="K708" s="53" t="s">
        <v>41</v>
      </c>
      <c r="L708" s="58">
        <v>127447.5</v>
      </c>
      <c r="M708" s="58">
        <v>0</v>
      </c>
      <c r="N708" s="58">
        <v>0</v>
      </c>
      <c r="O708" s="58">
        <v>0</v>
      </c>
      <c r="P708" s="58">
        <v>0</v>
      </c>
      <c r="Q708" s="58">
        <v>0</v>
      </c>
      <c r="R708" s="58">
        <f>L708+N708+P708</f>
        <v>127447.5</v>
      </c>
      <c r="S708" s="58">
        <f>M708+O708+Q708</f>
        <v>0</v>
      </c>
      <c r="T708" s="58">
        <v>0</v>
      </c>
      <c r="U708" s="55" t="s">
        <v>829</v>
      </c>
      <c r="V708" s="43"/>
      <c r="W708" s="43"/>
      <c r="X708" s="47"/>
      <c r="Y708" s="56" t="s">
        <v>829</v>
      </c>
      <c r="Z708" s="23"/>
      <c r="AA708" s="7"/>
    </row>
    <row r="709" spans="2:27" ht="12.75">
      <c r="B709" s="6"/>
      <c r="J709" s="52"/>
      <c r="K709" s="59"/>
      <c r="L709" s="57"/>
      <c r="M709" s="57"/>
      <c r="N709" s="57"/>
      <c r="O709" s="57"/>
      <c r="P709" s="57"/>
      <c r="Q709" s="57"/>
      <c r="R709" s="57"/>
      <c r="S709" s="57"/>
      <c r="T709" s="57"/>
      <c r="U709" s="55"/>
      <c r="V709" s="43"/>
      <c r="W709" s="43"/>
      <c r="X709" s="47"/>
      <c r="Y709" s="56"/>
      <c r="Z709" s="23"/>
      <c r="AA709" s="7"/>
    </row>
    <row r="710" spans="2:27" ht="102">
      <c r="B710" s="6"/>
      <c r="J710" s="52" t="s">
        <v>830</v>
      </c>
      <c r="K710" s="53" t="s">
        <v>831</v>
      </c>
      <c r="L710" s="57"/>
      <c r="M710" s="57"/>
      <c r="N710" s="57"/>
      <c r="O710" s="57"/>
      <c r="P710" s="57"/>
      <c r="Q710" s="57"/>
      <c r="R710" s="57"/>
      <c r="S710" s="57"/>
      <c r="T710" s="57"/>
      <c r="U710" s="55"/>
      <c r="V710" s="43"/>
      <c r="W710" s="43"/>
      <c r="X710" s="47"/>
      <c r="Y710" s="56"/>
      <c r="Z710" s="23"/>
      <c r="AA710" s="7"/>
    </row>
    <row r="711" spans="2:27" ht="89.25">
      <c r="B711" s="6"/>
      <c r="J711" s="52"/>
      <c r="K711" s="53" t="s">
        <v>41</v>
      </c>
      <c r="L711" s="58">
        <v>216131.9</v>
      </c>
      <c r="M711" s="58">
        <v>0</v>
      </c>
      <c r="N711" s="58">
        <v>0</v>
      </c>
      <c r="O711" s="58">
        <v>0</v>
      </c>
      <c r="P711" s="58">
        <v>0</v>
      </c>
      <c r="Q711" s="58">
        <v>0</v>
      </c>
      <c r="R711" s="58">
        <f>L711+N711+P711</f>
        <v>216131.9</v>
      </c>
      <c r="S711" s="58">
        <f>M711+O711+Q711</f>
        <v>0</v>
      </c>
      <c r="T711" s="58">
        <v>0</v>
      </c>
      <c r="U711" s="55" t="s">
        <v>829</v>
      </c>
      <c r="V711" s="43"/>
      <c r="W711" s="43"/>
      <c r="X711" s="47"/>
      <c r="Y711" s="56" t="s">
        <v>829</v>
      </c>
      <c r="Z711" s="23"/>
      <c r="AA711" s="7"/>
    </row>
    <row r="712" spans="2:27" ht="12.75">
      <c r="B712" s="6"/>
      <c r="J712" s="52"/>
      <c r="K712" s="59"/>
      <c r="L712" s="57"/>
      <c r="M712" s="57"/>
      <c r="N712" s="57"/>
      <c r="O712" s="57"/>
      <c r="P712" s="57"/>
      <c r="Q712" s="57"/>
      <c r="R712" s="57"/>
      <c r="S712" s="57"/>
      <c r="T712" s="57"/>
      <c r="U712" s="55"/>
      <c r="V712" s="43"/>
      <c r="W712" s="43"/>
      <c r="X712" s="47"/>
      <c r="Y712" s="56"/>
      <c r="Z712" s="23"/>
      <c r="AA712" s="7"/>
    </row>
    <row r="713" spans="2:27" ht="51">
      <c r="B713" s="6"/>
      <c r="J713" s="52" t="s">
        <v>832</v>
      </c>
      <c r="K713" s="53" t="s">
        <v>833</v>
      </c>
      <c r="L713" s="57"/>
      <c r="M713" s="57"/>
      <c r="N713" s="57"/>
      <c r="O713" s="57"/>
      <c r="P713" s="57"/>
      <c r="Q713" s="57"/>
      <c r="R713" s="57"/>
      <c r="S713" s="57"/>
      <c r="T713" s="57"/>
      <c r="U713" s="55"/>
      <c r="V713" s="43"/>
      <c r="W713" s="43"/>
      <c r="X713" s="47"/>
      <c r="Y713" s="56"/>
      <c r="Z713" s="23"/>
      <c r="AA713" s="7"/>
    </row>
    <row r="714" spans="2:27" ht="76.5">
      <c r="B714" s="6"/>
      <c r="J714" s="52"/>
      <c r="K714" s="53" t="s">
        <v>207</v>
      </c>
      <c r="L714" s="58">
        <v>323.2</v>
      </c>
      <c r="M714" s="58">
        <v>0</v>
      </c>
      <c r="N714" s="58">
        <v>0</v>
      </c>
      <c r="O714" s="58">
        <v>0</v>
      </c>
      <c r="P714" s="58">
        <v>0</v>
      </c>
      <c r="Q714" s="58">
        <v>0</v>
      </c>
      <c r="R714" s="58">
        <f>L714+N714+P714</f>
        <v>323.2</v>
      </c>
      <c r="S714" s="58">
        <f>M714+O714+Q714</f>
        <v>0</v>
      </c>
      <c r="T714" s="58">
        <v>0</v>
      </c>
      <c r="U714" s="55" t="s">
        <v>342</v>
      </c>
      <c r="V714" s="43"/>
      <c r="W714" s="43"/>
      <c r="X714" s="47"/>
      <c r="Y714" s="56" t="s">
        <v>342</v>
      </c>
      <c r="Z714" s="23"/>
      <c r="AA714" s="7"/>
    </row>
    <row r="715" spans="2:27" ht="12.75">
      <c r="B715" s="6"/>
      <c r="J715" s="52"/>
      <c r="K715" s="59"/>
      <c r="L715" s="57"/>
      <c r="M715" s="57"/>
      <c r="N715" s="57"/>
      <c r="O715" s="57"/>
      <c r="P715" s="57"/>
      <c r="Q715" s="57"/>
      <c r="R715" s="57"/>
      <c r="S715" s="57"/>
      <c r="T715" s="57"/>
      <c r="U715" s="55"/>
      <c r="V715" s="43"/>
      <c r="W715" s="43"/>
      <c r="X715" s="47"/>
      <c r="Y715" s="56"/>
      <c r="Z715" s="23"/>
      <c r="AA715" s="7"/>
    </row>
    <row r="716" spans="2:27" ht="63.75">
      <c r="B716" s="6"/>
      <c r="J716" s="52"/>
      <c r="K716" s="53" t="s">
        <v>834</v>
      </c>
      <c r="L716" s="57"/>
      <c r="M716" s="57"/>
      <c r="N716" s="57"/>
      <c r="O716" s="57"/>
      <c r="P716" s="57"/>
      <c r="Q716" s="57"/>
      <c r="R716" s="57"/>
      <c r="S716" s="57"/>
      <c r="T716" s="57"/>
      <c r="U716" s="55"/>
      <c r="V716" s="43"/>
      <c r="W716" s="43"/>
      <c r="X716" s="47"/>
      <c r="Y716" s="56"/>
      <c r="Z716" s="23"/>
      <c r="AA716" s="7"/>
    </row>
    <row r="717" spans="2:27" ht="114.75">
      <c r="B717" s="6"/>
      <c r="J717" s="52" t="s">
        <v>835</v>
      </c>
      <c r="K717" s="53" t="s">
        <v>836</v>
      </c>
      <c r="L717" s="57"/>
      <c r="M717" s="57"/>
      <c r="N717" s="57"/>
      <c r="O717" s="57"/>
      <c r="P717" s="57"/>
      <c r="Q717" s="57"/>
      <c r="R717" s="57"/>
      <c r="S717" s="57"/>
      <c r="T717" s="57"/>
      <c r="U717" s="55"/>
      <c r="V717" s="43"/>
      <c r="W717" s="43"/>
      <c r="X717" s="47"/>
      <c r="Y717" s="56"/>
      <c r="Z717" s="23"/>
      <c r="AA717" s="7"/>
    </row>
    <row r="718" spans="2:27" ht="140.25">
      <c r="B718" s="6"/>
      <c r="J718" s="52"/>
      <c r="K718" s="53" t="s">
        <v>41</v>
      </c>
      <c r="L718" s="58">
        <v>50172.9</v>
      </c>
      <c r="M718" s="58">
        <v>0</v>
      </c>
      <c r="N718" s="58">
        <v>0</v>
      </c>
      <c r="O718" s="58">
        <v>0</v>
      </c>
      <c r="P718" s="58">
        <v>0</v>
      </c>
      <c r="Q718" s="58">
        <v>0</v>
      </c>
      <c r="R718" s="58">
        <f>L718+N718+P718</f>
        <v>50172.9</v>
      </c>
      <c r="S718" s="58">
        <f>M718+O718+Q718</f>
        <v>0</v>
      </c>
      <c r="T718" s="58">
        <v>0</v>
      </c>
      <c r="U718" s="55" t="s">
        <v>837</v>
      </c>
      <c r="V718" s="43"/>
      <c r="W718" s="43"/>
      <c r="X718" s="47"/>
      <c r="Y718" s="56" t="s">
        <v>837</v>
      </c>
      <c r="Z718" s="23"/>
      <c r="AA718" s="7"/>
    </row>
    <row r="719" spans="2:27" ht="12.75">
      <c r="B719" s="6"/>
      <c r="J719" s="52"/>
      <c r="K719" s="59"/>
      <c r="L719" s="57"/>
      <c r="M719" s="57"/>
      <c r="N719" s="57"/>
      <c r="O719" s="57"/>
      <c r="P719" s="57"/>
      <c r="Q719" s="57"/>
      <c r="R719" s="57"/>
      <c r="S719" s="57"/>
      <c r="T719" s="57"/>
      <c r="U719" s="55"/>
      <c r="V719" s="43"/>
      <c r="W719" s="43"/>
      <c r="X719" s="47"/>
      <c r="Y719" s="56"/>
      <c r="Z719" s="23"/>
      <c r="AA719" s="7"/>
    </row>
    <row r="720" spans="2:27" ht="114.75">
      <c r="B720" s="6"/>
      <c r="J720" s="52" t="s">
        <v>838</v>
      </c>
      <c r="K720" s="53" t="s">
        <v>839</v>
      </c>
      <c r="L720" s="57"/>
      <c r="M720" s="57"/>
      <c r="N720" s="57"/>
      <c r="O720" s="57"/>
      <c r="P720" s="57"/>
      <c r="Q720" s="57"/>
      <c r="R720" s="57"/>
      <c r="S720" s="57"/>
      <c r="T720" s="57"/>
      <c r="U720" s="55"/>
      <c r="V720" s="43"/>
      <c r="W720" s="43"/>
      <c r="X720" s="47"/>
      <c r="Y720" s="56"/>
      <c r="Z720" s="23"/>
      <c r="AA720" s="7"/>
    </row>
    <row r="721" spans="2:27" ht="153">
      <c r="B721" s="6"/>
      <c r="J721" s="52"/>
      <c r="K721" s="53" t="s">
        <v>41</v>
      </c>
      <c r="L721" s="58">
        <v>17808.1</v>
      </c>
      <c r="M721" s="58">
        <v>0</v>
      </c>
      <c r="N721" s="58">
        <v>0</v>
      </c>
      <c r="O721" s="58">
        <v>0</v>
      </c>
      <c r="P721" s="58">
        <v>0</v>
      </c>
      <c r="Q721" s="58">
        <v>0</v>
      </c>
      <c r="R721" s="58">
        <f>L721+N721+P721</f>
        <v>17808.1</v>
      </c>
      <c r="S721" s="58">
        <f>M721+O721+Q721</f>
        <v>0</v>
      </c>
      <c r="T721" s="58">
        <v>0</v>
      </c>
      <c r="U721" s="55" t="s">
        <v>840</v>
      </c>
      <c r="V721" s="43"/>
      <c r="W721" s="43"/>
      <c r="X721" s="47"/>
      <c r="Y721" s="56" t="s">
        <v>840</v>
      </c>
      <c r="Z721" s="23"/>
      <c r="AA721" s="7"/>
    </row>
    <row r="722" spans="2:27" ht="12.75">
      <c r="B722" s="6"/>
      <c r="J722" s="52"/>
      <c r="K722" s="59"/>
      <c r="L722" s="57"/>
      <c r="M722" s="57"/>
      <c r="N722" s="57"/>
      <c r="O722" s="57"/>
      <c r="P722" s="57"/>
      <c r="Q722" s="57"/>
      <c r="R722" s="57"/>
      <c r="S722" s="57"/>
      <c r="T722" s="57"/>
      <c r="U722" s="55"/>
      <c r="V722" s="43"/>
      <c r="W722" s="43"/>
      <c r="X722" s="47"/>
      <c r="Y722" s="56"/>
      <c r="Z722" s="23"/>
      <c r="AA722" s="7"/>
    </row>
    <row r="723" spans="2:27" ht="63.75">
      <c r="B723" s="6"/>
      <c r="J723" s="52"/>
      <c r="K723" s="53" t="s">
        <v>349</v>
      </c>
      <c r="L723" s="57"/>
      <c r="M723" s="57"/>
      <c r="N723" s="57"/>
      <c r="O723" s="57"/>
      <c r="P723" s="57"/>
      <c r="Q723" s="57"/>
      <c r="R723" s="57"/>
      <c r="S723" s="57"/>
      <c r="T723" s="57"/>
      <c r="U723" s="55"/>
      <c r="V723" s="43"/>
      <c r="W723" s="43"/>
      <c r="X723" s="47"/>
      <c r="Y723" s="56"/>
      <c r="Z723" s="23"/>
      <c r="AA723" s="7"/>
    </row>
    <row r="724" spans="2:27" ht="76.5">
      <c r="B724" s="6"/>
      <c r="J724" s="52" t="s">
        <v>841</v>
      </c>
      <c r="K724" s="53" t="s">
        <v>842</v>
      </c>
      <c r="L724" s="57"/>
      <c r="M724" s="57"/>
      <c r="N724" s="57"/>
      <c r="O724" s="57"/>
      <c r="P724" s="57"/>
      <c r="Q724" s="57"/>
      <c r="R724" s="57"/>
      <c r="S724" s="57"/>
      <c r="T724" s="57"/>
      <c r="U724" s="55"/>
      <c r="V724" s="43"/>
      <c r="W724" s="43"/>
      <c r="X724" s="47"/>
      <c r="Y724" s="56"/>
      <c r="Z724" s="23"/>
      <c r="AA724" s="7"/>
    </row>
    <row r="725" spans="2:27" ht="38.25">
      <c r="B725" s="6"/>
      <c r="J725" s="52"/>
      <c r="K725" s="53" t="s">
        <v>41</v>
      </c>
      <c r="L725" s="58">
        <v>300000</v>
      </c>
      <c r="M725" s="58">
        <v>0</v>
      </c>
      <c r="N725" s="58">
        <v>0</v>
      </c>
      <c r="O725" s="58">
        <v>0</v>
      </c>
      <c r="P725" s="58">
        <v>0</v>
      </c>
      <c r="Q725" s="58">
        <v>0</v>
      </c>
      <c r="R725" s="58">
        <f>L725+N725+P725</f>
        <v>300000</v>
      </c>
      <c r="S725" s="58">
        <f>M725+O725+Q725</f>
        <v>0</v>
      </c>
      <c r="T725" s="58">
        <v>0</v>
      </c>
      <c r="U725" s="55" t="s">
        <v>308</v>
      </c>
      <c r="V725" s="43"/>
      <c r="W725" s="43"/>
      <c r="X725" s="47"/>
      <c r="Y725" s="56" t="s">
        <v>308</v>
      </c>
      <c r="Z725" s="23"/>
      <c r="AA725" s="7"/>
    </row>
    <row r="726" spans="2:27" ht="12.75">
      <c r="B726" s="6"/>
      <c r="J726" s="52"/>
      <c r="K726" s="59"/>
      <c r="L726" s="57"/>
      <c r="M726" s="57"/>
      <c r="N726" s="57"/>
      <c r="O726" s="57"/>
      <c r="P726" s="57"/>
      <c r="Q726" s="57"/>
      <c r="R726" s="57"/>
      <c r="S726" s="57"/>
      <c r="T726" s="57"/>
      <c r="U726" s="55"/>
      <c r="V726" s="43"/>
      <c r="W726" s="43"/>
      <c r="X726" s="47"/>
      <c r="Y726" s="56"/>
      <c r="Z726" s="23"/>
      <c r="AA726" s="7"/>
    </row>
    <row r="727" spans="2:27" ht="51">
      <c r="B727" s="6"/>
      <c r="J727" s="52"/>
      <c r="K727" s="53" t="s">
        <v>505</v>
      </c>
      <c r="L727" s="57"/>
      <c r="M727" s="57"/>
      <c r="N727" s="57"/>
      <c r="O727" s="57"/>
      <c r="P727" s="57"/>
      <c r="Q727" s="57"/>
      <c r="R727" s="57"/>
      <c r="S727" s="57"/>
      <c r="T727" s="57"/>
      <c r="U727" s="55"/>
      <c r="V727" s="43"/>
      <c r="W727" s="43"/>
      <c r="X727" s="47"/>
      <c r="Y727" s="56"/>
      <c r="Z727" s="23"/>
      <c r="AA727" s="7"/>
    </row>
    <row r="728" spans="2:27" ht="63.75">
      <c r="B728" s="6"/>
      <c r="J728" s="52" t="s">
        <v>843</v>
      </c>
      <c r="K728" s="53" t="s">
        <v>844</v>
      </c>
      <c r="L728" s="57"/>
      <c r="M728" s="57"/>
      <c r="N728" s="57"/>
      <c r="O728" s="57"/>
      <c r="P728" s="57"/>
      <c r="Q728" s="57"/>
      <c r="R728" s="57"/>
      <c r="S728" s="57"/>
      <c r="T728" s="57"/>
      <c r="U728" s="55"/>
      <c r="V728" s="43"/>
      <c r="W728" s="43"/>
      <c r="X728" s="47"/>
      <c r="Y728" s="56"/>
      <c r="Z728" s="23"/>
      <c r="AA728" s="7"/>
    </row>
    <row r="729" spans="2:27" ht="76.5">
      <c r="B729" s="6"/>
      <c r="J729" s="52"/>
      <c r="K729" s="53" t="s">
        <v>207</v>
      </c>
      <c r="L729" s="58">
        <v>1813.6</v>
      </c>
      <c r="M729" s="58">
        <v>0</v>
      </c>
      <c r="N729" s="58">
        <v>0</v>
      </c>
      <c r="O729" s="58">
        <v>0</v>
      </c>
      <c r="P729" s="58">
        <v>0</v>
      </c>
      <c r="Q729" s="58">
        <v>0</v>
      </c>
      <c r="R729" s="58">
        <f>L729+N729+P729</f>
        <v>1813.6</v>
      </c>
      <c r="S729" s="58">
        <f>M729+O729+Q729</f>
        <v>0</v>
      </c>
      <c r="T729" s="58">
        <v>0</v>
      </c>
      <c r="U729" s="55" t="s">
        <v>342</v>
      </c>
      <c r="V729" s="43"/>
      <c r="W729" s="43"/>
      <c r="X729" s="47"/>
      <c r="Y729" s="56" t="s">
        <v>342</v>
      </c>
      <c r="Z729" s="23"/>
      <c r="AA729" s="7"/>
    </row>
    <row r="730" spans="2:27" ht="12.75">
      <c r="B730" s="6"/>
      <c r="J730" s="52"/>
      <c r="K730" s="59"/>
      <c r="L730" s="57"/>
      <c r="M730" s="57"/>
      <c r="N730" s="57"/>
      <c r="O730" s="57"/>
      <c r="P730" s="57"/>
      <c r="Q730" s="57"/>
      <c r="R730" s="57"/>
      <c r="S730" s="57"/>
      <c r="T730" s="57"/>
      <c r="U730" s="55"/>
      <c r="V730" s="43"/>
      <c r="W730" s="43"/>
      <c r="X730" s="47"/>
      <c r="Y730" s="56"/>
      <c r="Z730" s="23"/>
      <c r="AA730" s="7"/>
    </row>
    <row r="731" spans="2:27" ht="63.75">
      <c r="B731" s="6"/>
      <c r="J731" s="52"/>
      <c r="K731" s="53" t="s">
        <v>845</v>
      </c>
      <c r="L731" s="54">
        <f aca="true" t="shared" si="42" ref="L731:T731">SUM(L732:L735)</f>
        <v>100</v>
      </c>
      <c r="M731" s="54">
        <f t="shared" si="42"/>
        <v>0</v>
      </c>
      <c r="N731" s="54">
        <f t="shared" si="42"/>
        <v>0</v>
      </c>
      <c r="O731" s="54">
        <f t="shared" si="42"/>
        <v>0</v>
      </c>
      <c r="P731" s="54">
        <f t="shared" si="42"/>
        <v>0</v>
      </c>
      <c r="Q731" s="54">
        <f t="shared" si="42"/>
        <v>0</v>
      </c>
      <c r="R731" s="54">
        <f t="shared" si="42"/>
        <v>100</v>
      </c>
      <c r="S731" s="54">
        <f t="shared" si="42"/>
        <v>0</v>
      </c>
      <c r="T731" s="54">
        <f t="shared" si="42"/>
        <v>0</v>
      </c>
      <c r="U731" s="55" t="s">
        <v>262</v>
      </c>
      <c r="V731" s="43"/>
      <c r="W731" s="43"/>
      <c r="X731" s="47"/>
      <c r="Y731" s="56" t="s">
        <v>262</v>
      </c>
      <c r="Z731" s="23"/>
      <c r="AA731" s="7"/>
    </row>
    <row r="732" spans="2:27" ht="51">
      <c r="B732" s="6"/>
      <c r="J732" s="52"/>
      <c r="K732" s="53" t="s">
        <v>464</v>
      </c>
      <c r="L732" s="57"/>
      <c r="M732" s="57"/>
      <c r="N732" s="57"/>
      <c r="O732" s="57"/>
      <c r="P732" s="57"/>
      <c r="Q732" s="57"/>
      <c r="R732" s="57"/>
      <c r="S732" s="57"/>
      <c r="T732" s="57"/>
      <c r="U732" s="55"/>
      <c r="V732" s="43"/>
      <c r="W732" s="43"/>
      <c r="X732" s="47"/>
      <c r="Y732" s="56"/>
      <c r="Z732" s="23"/>
      <c r="AA732" s="7"/>
    </row>
    <row r="733" spans="2:27" ht="89.25">
      <c r="B733" s="6"/>
      <c r="J733" s="52" t="s">
        <v>846</v>
      </c>
      <c r="K733" s="53" t="s">
        <v>847</v>
      </c>
      <c r="L733" s="57"/>
      <c r="M733" s="57"/>
      <c r="N733" s="57"/>
      <c r="O733" s="57"/>
      <c r="P733" s="57"/>
      <c r="Q733" s="57"/>
      <c r="R733" s="57"/>
      <c r="S733" s="57"/>
      <c r="T733" s="57"/>
      <c r="U733" s="55"/>
      <c r="V733" s="43"/>
      <c r="W733" s="43"/>
      <c r="X733" s="47"/>
      <c r="Y733" s="56"/>
      <c r="Z733" s="23"/>
      <c r="AA733" s="7"/>
    </row>
    <row r="734" spans="2:27" ht="38.25">
      <c r="B734" s="6"/>
      <c r="J734" s="52"/>
      <c r="K734" s="53" t="s">
        <v>848</v>
      </c>
      <c r="L734" s="58">
        <v>100</v>
      </c>
      <c r="M734" s="58">
        <v>0</v>
      </c>
      <c r="N734" s="58">
        <v>0</v>
      </c>
      <c r="O734" s="58">
        <v>0</v>
      </c>
      <c r="P734" s="58">
        <v>0</v>
      </c>
      <c r="Q734" s="58">
        <v>0</v>
      </c>
      <c r="R734" s="58">
        <f>L734+N734+P734</f>
        <v>100</v>
      </c>
      <c r="S734" s="58">
        <f>M734+O734+Q734</f>
        <v>0</v>
      </c>
      <c r="T734" s="58">
        <v>0</v>
      </c>
      <c r="U734" s="55" t="s">
        <v>308</v>
      </c>
      <c r="V734" s="43"/>
      <c r="W734" s="43"/>
      <c r="X734" s="47"/>
      <c r="Y734" s="56" t="s">
        <v>308</v>
      </c>
      <c r="Z734" s="23"/>
      <c r="AA734" s="7"/>
    </row>
    <row r="735" spans="2:27" ht="12.75">
      <c r="B735" s="6"/>
      <c r="J735" s="52"/>
      <c r="K735" s="59"/>
      <c r="L735" s="57"/>
      <c r="M735" s="57"/>
      <c r="N735" s="57"/>
      <c r="O735" s="57"/>
      <c r="P735" s="57"/>
      <c r="Q735" s="57"/>
      <c r="R735" s="57"/>
      <c r="S735" s="57"/>
      <c r="T735" s="57"/>
      <c r="U735" s="55"/>
      <c r="V735" s="43"/>
      <c r="W735" s="43"/>
      <c r="X735" s="47"/>
      <c r="Y735" s="56"/>
      <c r="Z735" s="23"/>
      <c r="AA735" s="7"/>
    </row>
    <row r="736" spans="2:27" ht="51">
      <c r="B736" s="6"/>
      <c r="J736" s="52"/>
      <c r="K736" s="53" t="s">
        <v>849</v>
      </c>
      <c r="L736" s="54">
        <f aca="true" t="shared" si="43" ref="L736:T736">SUM(L737:L742)</f>
        <v>15365.6</v>
      </c>
      <c r="M736" s="54">
        <f t="shared" si="43"/>
        <v>1707</v>
      </c>
      <c r="N736" s="54">
        <f t="shared" si="43"/>
        <v>0</v>
      </c>
      <c r="O736" s="54">
        <f t="shared" si="43"/>
        <v>0</v>
      </c>
      <c r="P736" s="54">
        <f t="shared" si="43"/>
        <v>0</v>
      </c>
      <c r="Q736" s="54">
        <f t="shared" si="43"/>
        <v>0</v>
      </c>
      <c r="R736" s="54">
        <f t="shared" si="43"/>
        <v>15365.6</v>
      </c>
      <c r="S736" s="54">
        <f t="shared" si="43"/>
        <v>1707</v>
      </c>
      <c r="T736" s="54">
        <f t="shared" si="43"/>
        <v>1707</v>
      </c>
      <c r="U736" s="55" t="s">
        <v>850</v>
      </c>
      <c r="V736" s="43"/>
      <c r="W736" s="43"/>
      <c r="X736" s="47"/>
      <c r="Y736" s="56" t="s">
        <v>850</v>
      </c>
      <c r="Z736" s="23"/>
      <c r="AA736" s="7"/>
    </row>
    <row r="737" spans="2:27" ht="51">
      <c r="B737" s="6"/>
      <c r="J737" s="52"/>
      <c r="K737" s="53" t="s">
        <v>851</v>
      </c>
      <c r="L737" s="57"/>
      <c r="M737" s="57"/>
      <c r="N737" s="57"/>
      <c r="O737" s="57"/>
      <c r="P737" s="57"/>
      <c r="Q737" s="57"/>
      <c r="R737" s="57"/>
      <c r="S737" s="57"/>
      <c r="T737" s="57"/>
      <c r="U737" s="55"/>
      <c r="V737" s="43"/>
      <c r="W737" s="43"/>
      <c r="X737" s="47"/>
      <c r="Y737" s="56"/>
      <c r="Z737" s="23"/>
      <c r="AA737" s="7"/>
    </row>
    <row r="738" spans="2:27" ht="51">
      <c r="B738" s="6"/>
      <c r="J738" s="52" t="s">
        <v>852</v>
      </c>
      <c r="K738" s="53" t="s">
        <v>853</v>
      </c>
      <c r="L738" s="57"/>
      <c r="M738" s="57"/>
      <c r="N738" s="57"/>
      <c r="O738" s="57"/>
      <c r="P738" s="57"/>
      <c r="Q738" s="57"/>
      <c r="R738" s="57"/>
      <c r="S738" s="57"/>
      <c r="T738" s="57"/>
      <c r="U738" s="55"/>
      <c r="V738" s="43"/>
      <c r="W738" s="43"/>
      <c r="X738" s="47"/>
      <c r="Y738" s="56"/>
      <c r="Z738" s="23"/>
      <c r="AA738" s="7"/>
    </row>
    <row r="739" spans="2:27" ht="51">
      <c r="B739" s="6"/>
      <c r="J739" s="52"/>
      <c r="K739" s="53" t="s">
        <v>207</v>
      </c>
      <c r="L739" s="58">
        <v>15265.6</v>
      </c>
      <c r="M739" s="58">
        <v>1707</v>
      </c>
      <c r="N739" s="58">
        <v>0</v>
      </c>
      <c r="O739" s="58">
        <v>0</v>
      </c>
      <c r="P739" s="58">
        <v>0</v>
      </c>
      <c r="Q739" s="58">
        <v>0</v>
      </c>
      <c r="R739" s="58">
        <f>L739+N739+P739</f>
        <v>15265.6</v>
      </c>
      <c r="S739" s="58">
        <f>M739+O739+Q739</f>
        <v>1707</v>
      </c>
      <c r="T739" s="58">
        <v>1707</v>
      </c>
      <c r="U739" s="55" t="s">
        <v>854</v>
      </c>
      <c r="V739" s="43"/>
      <c r="W739" s="43"/>
      <c r="X739" s="47"/>
      <c r="Y739" s="56" t="s">
        <v>854</v>
      </c>
      <c r="Z739" s="23"/>
      <c r="AA739" s="7"/>
    </row>
    <row r="740" spans="2:27" ht="12.75">
      <c r="B740" s="6"/>
      <c r="J740" s="52"/>
      <c r="K740" s="59"/>
      <c r="L740" s="57"/>
      <c r="M740" s="57"/>
      <c r="N740" s="57"/>
      <c r="O740" s="57"/>
      <c r="P740" s="57"/>
      <c r="Q740" s="57"/>
      <c r="R740" s="57"/>
      <c r="S740" s="57"/>
      <c r="T740" s="57"/>
      <c r="U740" s="55"/>
      <c r="V740" s="43"/>
      <c r="W740" s="43"/>
      <c r="X740" s="47"/>
      <c r="Y740" s="56"/>
      <c r="Z740" s="23"/>
      <c r="AA740" s="7"/>
    </row>
    <row r="741" spans="2:27" ht="12.75">
      <c r="B741" s="6"/>
      <c r="J741" s="52"/>
      <c r="K741" s="53" t="s">
        <v>848</v>
      </c>
      <c r="L741" s="58">
        <v>100</v>
      </c>
      <c r="M741" s="58">
        <v>0</v>
      </c>
      <c r="N741" s="58">
        <v>0</v>
      </c>
      <c r="O741" s="58">
        <v>0</v>
      </c>
      <c r="P741" s="58">
        <v>0</v>
      </c>
      <c r="Q741" s="58">
        <v>0</v>
      </c>
      <c r="R741" s="58">
        <f>L741+N741+P741</f>
        <v>100</v>
      </c>
      <c r="S741" s="58">
        <f>M741+O741+Q741</f>
        <v>0</v>
      </c>
      <c r="T741" s="58">
        <v>0</v>
      </c>
      <c r="U741" s="55"/>
      <c r="V741" s="43"/>
      <c r="W741" s="43"/>
      <c r="X741" s="47"/>
      <c r="Y741" s="56"/>
      <c r="Z741" s="23"/>
      <c r="AA741" s="7"/>
    </row>
    <row r="742" spans="2:27" ht="12.75">
      <c r="B742" s="6"/>
      <c r="J742" s="52"/>
      <c r="K742" s="59"/>
      <c r="L742" s="57"/>
      <c r="M742" s="57"/>
      <c r="N742" s="57"/>
      <c r="O742" s="57"/>
      <c r="P742" s="57"/>
      <c r="Q742" s="57"/>
      <c r="R742" s="57"/>
      <c r="S742" s="57"/>
      <c r="T742" s="57"/>
      <c r="U742" s="55"/>
      <c r="V742" s="43"/>
      <c r="W742" s="43"/>
      <c r="X742" s="47"/>
      <c r="Y742" s="56"/>
      <c r="Z742" s="23"/>
      <c r="AA742" s="7"/>
    </row>
    <row r="743" spans="2:27" ht="38.25">
      <c r="B743" s="6"/>
      <c r="J743" s="52"/>
      <c r="K743" s="53" t="s">
        <v>855</v>
      </c>
      <c r="L743" s="54">
        <f aca="true" t="shared" si="44" ref="L743:T743">SUM(L744:L749)</f>
        <v>40087.4</v>
      </c>
      <c r="M743" s="54">
        <f t="shared" si="44"/>
        <v>8012.1</v>
      </c>
      <c r="N743" s="54">
        <f t="shared" si="44"/>
        <v>0</v>
      </c>
      <c r="O743" s="54">
        <f t="shared" si="44"/>
        <v>0</v>
      </c>
      <c r="P743" s="54">
        <f t="shared" si="44"/>
        <v>0</v>
      </c>
      <c r="Q743" s="54">
        <f t="shared" si="44"/>
        <v>0</v>
      </c>
      <c r="R743" s="54">
        <f t="shared" si="44"/>
        <v>40087.4</v>
      </c>
      <c r="S743" s="54">
        <f t="shared" si="44"/>
        <v>8012.1</v>
      </c>
      <c r="T743" s="54">
        <f t="shared" si="44"/>
        <v>8012.1</v>
      </c>
      <c r="U743" s="55" t="s">
        <v>856</v>
      </c>
      <c r="V743" s="43"/>
      <c r="W743" s="43"/>
      <c r="X743" s="47"/>
      <c r="Y743" s="56" t="s">
        <v>856</v>
      </c>
      <c r="Z743" s="23"/>
      <c r="AA743" s="7"/>
    </row>
    <row r="744" spans="2:27" ht="51">
      <c r="B744" s="6"/>
      <c r="J744" s="52"/>
      <c r="K744" s="53" t="s">
        <v>857</v>
      </c>
      <c r="L744" s="57"/>
      <c r="M744" s="57"/>
      <c r="N744" s="57"/>
      <c r="O744" s="57"/>
      <c r="P744" s="57"/>
      <c r="Q744" s="57"/>
      <c r="R744" s="57"/>
      <c r="S744" s="57"/>
      <c r="T744" s="57"/>
      <c r="U744" s="55"/>
      <c r="V744" s="43"/>
      <c r="W744" s="43"/>
      <c r="X744" s="47"/>
      <c r="Y744" s="56"/>
      <c r="Z744" s="23"/>
      <c r="AA744" s="7"/>
    </row>
    <row r="745" spans="2:27" ht="63.75">
      <c r="B745" s="6"/>
      <c r="J745" s="52" t="s">
        <v>858</v>
      </c>
      <c r="K745" s="53" t="s">
        <v>859</v>
      </c>
      <c r="L745" s="57"/>
      <c r="M745" s="57"/>
      <c r="N745" s="57"/>
      <c r="O745" s="57"/>
      <c r="P745" s="57"/>
      <c r="Q745" s="57"/>
      <c r="R745" s="57"/>
      <c r="S745" s="57"/>
      <c r="T745" s="57"/>
      <c r="U745" s="55"/>
      <c r="V745" s="43"/>
      <c r="W745" s="43"/>
      <c r="X745" s="47"/>
      <c r="Y745" s="56"/>
      <c r="Z745" s="23"/>
      <c r="AA745" s="7"/>
    </row>
    <row r="746" spans="2:27" ht="51">
      <c r="B746" s="6"/>
      <c r="J746" s="52"/>
      <c r="K746" s="53" t="s">
        <v>207</v>
      </c>
      <c r="L746" s="58">
        <v>39987.4</v>
      </c>
      <c r="M746" s="58">
        <v>8012.1</v>
      </c>
      <c r="N746" s="58">
        <v>0</v>
      </c>
      <c r="O746" s="58">
        <v>0</v>
      </c>
      <c r="P746" s="58">
        <v>0</v>
      </c>
      <c r="Q746" s="58">
        <v>0</v>
      </c>
      <c r="R746" s="58">
        <f>L746+N746+P746</f>
        <v>39987.4</v>
      </c>
      <c r="S746" s="58">
        <f>M746+O746+Q746</f>
        <v>8012.1</v>
      </c>
      <c r="T746" s="58">
        <v>8012.1</v>
      </c>
      <c r="U746" s="55" t="s">
        <v>860</v>
      </c>
      <c r="V746" s="43"/>
      <c r="W746" s="43"/>
      <c r="X746" s="47"/>
      <c r="Y746" s="56" t="s">
        <v>860</v>
      </c>
      <c r="Z746" s="23"/>
      <c r="AA746" s="7"/>
    </row>
    <row r="747" spans="2:27" ht="12.75">
      <c r="B747" s="6"/>
      <c r="J747" s="52"/>
      <c r="K747" s="59"/>
      <c r="L747" s="57"/>
      <c r="M747" s="57"/>
      <c r="N747" s="57"/>
      <c r="O747" s="57"/>
      <c r="P747" s="57"/>
      <c r="Q747" s="57"/>
      <c r="R747" s="57"/>
      <c r="S747" s="57"/>
      <c r="T747" s="57"/>
      <c r="U747" s="55"/>
      <c r="V747" s="43"/>
      <c r="W747" s="43"/>
      <c r="X747" s="47"/>
      <c r="Y747" s="56"/>
      <c r="Z747" s="23"/>
      <c r="AA747" s="7"/>
    </row>
    <row r="748" spans="2:27" ht="38.25">
      <c r="B748" s="6"/>
      <c r="J748" s="52"/>
      <c r="K748" s="53" t="s">
        <v>848</v>
      </c>
      <c r="L748" s="58">
        <v>100</v>
      </c>
      <c r="M748" s="58">
        <v>0</v>
      </c>
      <c r="N748" s="58">
        <v>0</v>
      </c>
      <c r="O748" s="58">
        <v>0</v>
      </c>
      <c r="P748" s="58">
        <v>0</v>
      </c>
      <c r="Q748" s="58">
        <v>0</v>
      </c>
      <c r="R748" s="58">
        <f>L748+N748+P748</f>
        <v>100</v>
      </c>
      <c r="S748" s="58">
        <f>M748+O748+Q748</f>
        <v>0</v>
      </c>
      <c r="T748" s="58">
        <v>0</v>
      </c>
      <c r="U748" s="55" t="s">
        <v>308</v>
      </c>
      <c r="V748" s="43"/>
      <c r="W748" s="43"/>
      <c r="X748" s="47"/>
      <c r="Y748" s="56" t="s">
        <v>308</v>
      </c>
      <c r="Z748" s="23"/>
      <c r="AA748" s="7"/>
    </row>
    <row r="749" spans="2:27" ht="12.75">
      <c r="B749" s="6"/>
      <c r="J749" s="52"/>
      <c r="K749" s="59"/>
      <c r="L749" s="57"/>
      <c r="M749" s="57"/>
      <c r="N749" s="57"/>
      <c r="O749" s="57"/>
      <c r="P749" s="57"/>
      <c r="Q749" s="57"/>
      <c r="R749" s="57"/>
      <c r="S749" s="57"/>
      <c r="T749" s="57"/>
      <c r="U749" s="55"/>
      <c r="V749" s="43"/>
      <c r="W749" s="43"/>
      <c r="X749" s="47"/>
      <c r="Y749" s="56"/>
      <c r="Z749" s="23"/>
      <c r="AA749" s="7"/>
    </row>
    <row r="750" spans="2:27" ht="38.25">
      <c r="B750" s="6"/>
      <c r="J750" s="52"/>
      <c r="K750" s="53" t="s">
        <v>861</v>
      </c>
      <c r="L750" s="54">
        <f aca="true" t="shared" si="45" ref="L750:T750">SUM(L751:L754)</f>
        <v>100</v>
      </c>
      <c r="M750" s="54">
        <f t="shared" si="45"/>
        <v>0</v>
      </c>
      <c r="N750" s="54">
        <f t="shared" si="45"/>
        <v>0</v>
      </c>
      <c r="O750" s="54">
        <f t="shared" si="45"/>
        <v>0</v>
      </c>
      <c r="P750" s="54">
        <f t="shared" si="45"/>
        <v>0</v>
      </c>
      <c r="Q750" s="54">
        <f t="shared" si="45"/>
        <v>0</v>
      </c>
      <c r="R750" s="54">
        <f t="shared" si="45"/>
        <v>100</v>
      </c>
      <c r="S750" s="54">
        <f t="shared" si="45"/>
        <v>0</v>
      </c>
      <c r="T750" s="54">
        <f t="shared" si="45"/>
        <v>0</v>
      </c>
      <c r="U750" s="55" t="s">
        <v>262</v>
      </c>
      <c r="V750" s="43"/>
      <c r="W750" s="43"/>
      <c r="X750" s="47"/>
      <c r="Y750" s="56" t="s">
        <v>262</v>
      </c>
      <c r="Z750" s="23"/>
      <c r="AA750" s="7"/>
    </row>
    <row r="751" spans="2:27" ht="63.75">
      <c r="B751" s="6"/>
      <c r="J751" s="52"/>
      <c r="K751" s="53" t="s">
        <v>572</v>
      </c>
      <c r="L751" s="57"/>
      <c r="M751" s="57"/>
      <c r="N751" s="57"/>
      <c r="O751" s="57"/>
      <c r="P751" s="57"/>
      <c r="Q751" s="57"/>
      <c r="R751" s="57"/>
      <c r="S751" s="57"/>
      <c r="T751" s="57"/>
      <c r="U751" s="55"/>
      <c r="V751" s="43"/>
      <c r="W751" s="43"/>
      <c r="X751" s="47"/>
      <c r="Y751" s="56"/>
      <c r="Z751" s="23"/>
      <c r="AA751" s="7"/>
    </row>
    <row r="752" spans="2:27" ht="51">
      <c r="B752" s="6"/>
      <c r="J752" s="52" t="s">
        <v>862</v>
      </c>
      <c r="K752" s="53" t="s">
        <v>863</v>
      </c>
      <c r="L752" s="57"/>
      <c r="M752" s="57"/>
      <c r="N752" s="57"/>
      <c r="O752" s="57"/>
      <c r="P752" s="57"/>
      <c r="Q752" s="57"/>
      <c r="R752" s="57"/>
      <c r="S752" s="57"/>
      <c r="T752" s="57"/>
      <c r="U752" s="55"/>
      <c r="V752" s="43"/>
      <c r="W752" s="43"/>
      <c r="X752" s="47"/>
      <c r="Y752" s="56"/>
      <c r="Z752" s="23"/>
      <c r="AA752" s="7"/>
    </row>
    <row r="753" spans="2:27" ht="38.25">
      <c r="B753" s="6"/>
      <c r="J753" s="52"/>
      <c r="K753" s="53" t="s">
        <v>41</v>
      </c>
      <c r="L753" s="58">
        <v>100</v>
      </c>
      <c r="M753" s="58">
        <v>0</v>
      </c>
      <c r="N753" s="58">
        <v>0</v>
      </c>
      <c r="O753" s="58">
        <v>0</v>
      </c>
      <c r="P753" s="58">
        <v>0</v>
      </c>
      <c r="Q753" s="58">
        <v>0</v>
      </c>
      <c r="R753" s="58">
        <f>L753+N753+P753</f>
        <v>100</v>
      </c>
      <c r="S753" s="58">
        <f>M753+O753+Q753</f>
        <v>0</v>
      </c>
      <c r="T753" s="58">
        <v>0</v>
      </c>
      <c r="U753" s="55" t="s">
        <v>308</v>
      </c>
      <c r="V753" s="43"/>
      <c r="W753" s="43"/>
      <c r="X753" s="47"/>
      <c r="Y753" s="56" t="s">
        <v>308</v>
      </c>
      <c r="Z753" s="23"/>
      <c r="AA753" s="7"/>
    </row>
    <row r="754" spans="2:27" ht="12.75">
      <c r="B754" s="6"/>
      <c r="J754" s="52"/>
      <c r="K754" s="59"/>
      <c r="L754" s="57"/>
      <c r="M754" s="57"/>
      <c r="N754" s="57"/>
      <c r="O754" s="57"/>
      <c r="P754" s="57"/>
      <c r="Q754" s="57"/>
      <c r="R754" s="57"/>
      <c r="S754" s="57"/>
      <c r="T754" s="57"/>
      <c r="U754" s="55"/>
      <c r="V754" s="43"/>
      <c r="W754" s="43"/>
      <c r="X754" s="47"/>
      <c r="Y754" s="56"/>
      <c r="Z754" s="23"/>
      <c r="AA754" s="7"/>
    </row>
    <row r="755" spans="2:27" ht="38.25">
      <c r="B755" s="6"/>
      <c r="J755" s="52"/>
      <c r="K755" s="53" t="s">
        <v>864</v>
      </c>
      <c r="L755" s="54">
        <f aca="true" t="shared" si="46" ref="L755:T755">SUM(L756:L1183)</f>
        <v>5039122.799999999</v>
      </c>
      <c r="M755" s="54">
        <f t="shared" si="46"/>
        <v>481862.0999999999</v>
      </c>
      <c r="N755" s="54">
        <f t="shared" si="46"/>
        <v>0</v>
      </c>
      <c r="O755" s="54">
        <f t="shared" si="46"/>
        <v>0</v>
      </c>
      <c r="P755" s="54">
        <f t="shared" si="46"/>
        <v>0</v>
      </c>
      <c r="Q755" s="54">
        <f t="shared" si="46"/>
        <v>0</v>
      </c>
      <c r="R755" s="54">
        <f t="shared" si="46"/>
        <v>5039122.799999999</v>
      </c>
      <c r="S755" s="54">
        <f t="shared" si="46"/>
        <v>481862.0999999999</v>
      </c>
      <c r="T755" s="54">
        <f t="shared" si="46"/>
        <v>468912.2</v>
      </c>
      <c r="U755" s="55" t="s">
        <v>865</v>
      </c>
      <c r="V755" s="43"/>
      <c r="W755" s="43"/>
      <c r="X755" s="47"/>
      <c r="Y755" s="56" t="s">
        <v>865</v>
      </c>
      <c r="Z755" s="23"/>
      <c r="AA755" s="7"/>
    </row>
    <row r="756" spans="2:27" ht="25.5">
      <c r="B756" s="6"/>
      <c r="J756" s="52" t="s">
        <v>866</v>
      </c>
      <c r="K756" s="53" t="s">
        <v>37</v>
      </c>
      <c r="L756" s="58">
        <v>209080.4</v>
      </c>
      <c r="M756" s="58">
        <v>0</v>
      </c>
      <c r="N756" s="58">
        <v>0</v>
      </c>
      <c r="O756" s="58">
        <v>0</v>
      </c>
      <c r="P756" s="58">
        <v>0</v>
      </c>
      <c r="Q756" s="58">
        <v>0</v>
      </c>
      <c r="R756" s="58">
        <f>L756+N756+P756</f>
        <v>209080.4</v>
      </c>
      <c r="S756" s="58">
        <f>M756+O756+Q756</f>
        <v>0</v>
      </c>
      <c r="T756" s="58">
        <v>0</v>
      </c>
      <c r="U756" s="55" t="s">
        <v>867</v>
      </c>
      <c r="V756" s="43"/>
      <c r="W756" s="43"/>
      <c r="X756" s="47"/>
      <c r="Y756" s="56" t="s">
        <v>867</v>
      </c>
      <c r="Z756" s="23"/>
      <c r="AA756" s="7"/>
    </row>
    <row r="757" spans="2:27" ht="12.75">
      <c r="B757" s="6"/>
      <c r="J757" s="52"/>
      <c r="K757" s="59"/>
      <c r="L757" s="57"/>
      <c r="M757" s="57"/>
      <c r="N757" s="57"/>
      <c r="O757" s="57"/>
      <c r="P757" s="57"/>
      <c r="Q757" s="57"/>
      <c r="R757" s="57"/>
      <c r="S757" s="57"/>
      <c r="T757" s="57"/>
      <c r="U757" s="55"/>
      <c r="V757" s="43"/>
      <c r="W757" s="43"/>
      <c r="X757" s="47"/>
      <c r="Y757" s="56"/>
      <c r="Z757" s="23"/>
      <c r="AA757" s="7"/>
    </row>
    <row r="758" spans="2:27" ht="51">
      <c r="B758" s="6"/>
      <c r="J758" s="52"/>
      <c r="K758" s="53" t="s">
        <v>578</v>
      </c>
      <c r="L758" s="57"/>
      <c r="M758" s="57"/>
      <c r="N758" s="57"/>
      <c r="O758" s="57"/>
      <c r="P758" s="57"/>
      <c r="Q758" s="57"/>
      <c r="R758" s="57"/>
      <c r="S758" s="57"/>
      <c r="T758" s="57"/>
      <c r="U758" s="55"/>
      <c r="V758" s="43"/>
      <c r="W758" s="43"/>
      <c r="X758" s="47"/>
      <c r="Y758" s="56"/>
      <c r="Z758" s="23"/>
      <c r="AA758" s="7"/>
    </row>
    <row r="759" spans="2:27" ht="63.75">
      <c r="B759" s="6"/>
      <c r="J759" s="52" t="s">
        <v>868</v>
      </c>
      <c r="K759" s="53" t="s">
        <v>869</v>
      </c>
      <c r="L759" s="57"/>
      <c r="M759" s="57"/>
      <c r="N759" s="57"/>
      <c r="O759" s="57"/>
      <c r="P759" s="57"/>
      <c r="Q759" s="57"/>
      <c r="R759" s="57"/>
      <c r="S759" s="57"/>
      <c r="T759" s="57"/>
      <c r="U759" s="55"/>
      <c r="V759" s="43"/>
      <c r="W759" s="43"/>
      <c r="X759" s="47"/>
      <c r="Y759" s="56"/>
      <c r="Z759" s="23"/>
      <c r="AA759" s="7"/>
    </row>
    <row r="760" spans="2:27" ht="25.5">
      <c r="B760" s="6"/>
      <c r="J760" s="52"/>
      <c r="K760" s="53" t="s">
        <v>37</v>
      </c>
      <c r="L760" s="58">
        <v>45339.8</v>
      </c>
      <c r="M760" s="58">
        <v>0</v>
      </c>
      <c r="N760" s="58">
        <v>0</v>
      </c>
      <c r="O760" s="58">
        <v>0</v>
      </c>
      <c r="P760" s="58">
        <v>0</v>
      </c>
      <c r="Q760" s="58">
        <v>0</v>
      </c>
      <c r="R760" s="58">
        <f>L760+N760+P760</f>
        <v>45339.8</v>
      </c>
      <c r="S760" s="58">
        <f>M760+O760+Q760</f>
        <v>0</v>
      </c>
      <c r="T760" s="58">
        <v>0</v>
      </c>
      <c r="U760" s="55" t="s">
        <v>397</v>
      </c>
      <c r="V760" s="43"/>
      <c r="W760" s="43"/>
      <c r="X760" s="47"/>
      <c r="Y760" s="56" t="s">
        <v>397</v>
      </c>
      <c r="Z760" s="23"/>
      <c r="AA760" s="7"/>
    </row>
    <row r="761" spans="2:27" ht="12.75">
      <c r="B761" s="6"/>
      <c r="J761" s="52"/>
      <c r="K761" s="59"/>
      <c r="L761" s="57"/>
      <c r="M761" s="57"/>
      <c r="N761" s="57"/>
      <c r="O761" s="57"/>
      <c r="P761" s="57"/>
      <c r="Q761" s="57"/>
      <c r="R761" s="57"/>
      <c r="S761" s="57"/>
      <c r="T761" s="57"/>
      <c r="U761" s="55"/>
      <c r="V761" s="43"/>
      <c r="W761" s="43"/>
      <c r="X761" s="47"/>
      <c r="Y761" s="56"/>
      <c r="Z761" s="23"/>
      <c r="AA761" s="7"/>
    </row>
    <row r="762" spans="2:27" ht="63.75">
      <c r="B762" s="6"/>
      <c r="J762" s="52" t="s">
        <v>870</v>
      </c>
      <c r="K762" s="53" t="s">
        <v>871</v>
      </c>
      <c r="L762" s="57"/>
      <c r="M762" s="57"/>
      <c r="N762" s="57"/>
      <c r="O762" s="57"/>
      <c r="P762" s="57"/>
      <c r="Q762" s="57"/>
      <c r="R762" s="57"/>
      <c r="S762" s="57"/>
      <c r="T762" s="57"/>
      <c r="U762" s="55"/>
      <c r="V762" s="43"/>
      <c r="W762" s="43"/>
      <c r="X762" s="47"/>
      <c r="Y762" s="56"/>
      <c r="Z762" s="23"/>
      <c r="AA762" s="7"/>
    </row>
    <row r="763" spans="2:27" ht="25.5">
      <c r="B763" s="6"/>
      <c r="J763" s="52"/>
      <c r="K763" s="53" t="s">
        <v>37</v>
      </c>
      <c r="L763" s="58">
        <v>25508.7</v>
      </c>
      <c r="M763" s="58">
        <v>0</v>
      </c>
      <c r="N763" s="58">
        <v>0</v>
      </c>
      <c r="O763" s="58">
        <v>0</v>
      </c>
      <c r="P763" s="58">
        <v>0</v>
      </c>
      <c r="Q763" s="58">
        <v>0</v>
      </c>
      <c r="R763" s="58">
        <f>L763+N763+P763</f>
        <v>25508.7</v>
      </c>
      <c r="S763" s="58">
        <f>M763+O763+Q763</f>
        <v>0</v>
      </c>
      <c r="T763" s="58">
        <v>0</v>
      </c>
      <c r="U763" s="55" t="s">
        <v>397</v>
      </c>
      <c r="V763" s="43"/>
      <c r="W763" s="43"/>
      <c r="X763" s="47"/>
      <c r="Y763" s="56" t="s">
        <v>397</v>
      </c>
      <c r="Z763" s="23"/>
      <c r="AA763" s="7"/>
    </row>
    <row r="764" spans="2:27" ht="12.75">
      <c r="B764" s="6"/>
      <c r="J764" s="52"/>
      <c r="K764" s="59"/>
      <c r="L764" s="57"/>
      <c r="M764" s="57"/>
      <c r="N764" s="57"/>
      <c r="O764" s="57"/>
      <c r="P764" s="57"/>
      <c r="Q764" s="57"/>
      <c r="R764" s="57"/>
      <c r="S764" s="57"/>
      <c r="T764" s="57"/>
      <c r="U764" s="55"/>
      <c r="V764" s="43"/>
      <c r="W764" s="43"/>
      <c r="X764" s="47"/>
      <c r="Y764" s="56"/>
      <c r="Z764" s="23"/>
      <c r="AA764" s="7"/>
    </row>
    <row r="765" spans="2:27" ht="63.75">
      <c r="B765" s="6"/>
      <c r="J765" s="52" t="s">
        <v>872</v>
      </c>
      <c r="K765" s="53" t="s">
        <v>873</v>
      </c>
      <c r="L765" s="57"/>
      <c r="M765" s="57"/>
      <c r="N765" s="57"/>
      <c r="O765" s="57"/>
      <c r="P765" s="57"/>
      <c r="Q765" s="57"/>
      <c r="R765" s="57"/>
      <c r="S765" s="57"/>
      <c r="T765" s="57"/>
      <c r="U765" s="55"/>
      <c r="V765" s="43"/>
      <c r="W765" s="43"/>
      <c r="X765" s="47"/>
      <c r="Y765" s="56"/>
      <c r="Z765" s="23"/>
      <c r="AA765" s="7"/>
    </row>
    <row r="766" spans="2:27" ht="25.5">
      <c r="B766" s="6"/>
      <c r="J766" s="52"/>
      <c r="K766" s="53" t="s">
        <v>37</v>
      </c>
      <c r="L766" s="58">
        <v>15673.7</v>
      </c>
      <c r="M766" s="58">
        <v>0</v>
      </c>
      <c r="N766" s="58">
        <v>0</v>
      </c>
      <c r="O766" s="58">
        <v>0</v>
      </c>
      <c r="P766" s="58">
        <v>0</v>
      </c>
      <c r="Q766" s="58">
        <v>0</v>
      </c>
      <c r="R766" s="58">
        <f>L766+N766+P766</f>
        <v>15673.7</v>
      </c>
      <c r="S766" s="58">
        <f>M766+O766+Q766</f>
        <v>0</v>
      </c>
      <c r="T766" s="58">
        <v>0</v>
      </c>
      <c r="U766" s="55" t="s">
        <v>397</v>
      </c>
      <c r="V766" s="43"/>
      <c r="W766" s="43"/>
      <c r="X766" s="47"/>
      <c r="Y766" s="56" t="s">
        <v>397</v>
      </c>
      <c r="Z766" s="23"/>
      <c r="AA766" s="7"/>
    </row>
    <row r="767" spans="2:27" ht="12.75">
      <c r="B767" s="6"/>
      <c r="J767" s="52"/>
      <c r="K767" s="59"/>
      <c r="L767" s="57"/>
      <c r="M767" s="57"/>
      <c r="N767" s="57"/>
      <c r="O767" s="57"/>
      <c r="P767" s="57"/>
      <c r="Q767" s="57"/>
      <c r="R767" s="57"/>
      <c r="S767" s="57"/>
      <c r="T767" s="57"/>
      <c r="U767" s="55"/>
      <c r="V767" s="43"/>
      <c r="W767" s="43"/>
      <c r="X767" s="47"/>
      <c r="Y767" s="56"/>
      <c r="Z767" s="23"/>
      <c r="AA767" s="7"/>
    </row>
    <row r="768" spans="2:27" ht="76.5">
      <c r="B768" s="6"/>
      <c r="J768" s="52" t="s">
        <v>874</v>
      </c>
      <c r="K768" s="53" t="s">
        <v>875</v>
      </c>
      <c r="L768" s="57"/>
      <c r="M768" s="57"/>
      <c r="N768" s="57"/>
      <c r="O768" s="57"/>
      <c r="P768" s="57"/>
      <c r="Q768" s="57"/>
      <c r="R768" s="57"/>
      <c r="S768" s="57"/>
      <c r="T768" s="57"/>
      <c r="U768" s="55"/>
      <c r="V768" s="43"/>
      <c r="W768" s="43"/>
      <c r="X768" s="47"/>
      <c r="Y768" s="56"/>
      <c r="Z768" s="23"/>
      <c r="AA768" s="7"/>
    </row>
    <row r="769" spans="2:27" ht="38.25">
      <c r="B769" s="6"/>
      <c r="J769" s="52"/>
      <c r="K769" s="53" t="s">
        <v>37</v>
      </c>
      <c r="L769" s="58">
        <v>9309.8</v>
      </c>
      <c r="M769" s="58">
        <v>0</v>
      </c>
      <c r="N769" s="58">
        <v>0</v>
      </c>
      <c r="O769" s="58">
        <v>0</v>
      </c>
      <c r="P769" s="58">
        <v>0</v>
      </c>
      <c r="Q769" s="58">
        <v>0</v>
      </c>
      <c r="R769" s="58">
        <f>L769+N769+P769</f>
        <v>9309.8</v>
      </c>
      <c r="S769" s="58">
        <f>M769+O769+Q769</f>
        <v>0</v>
      </c>
      <c r="T769" s="58">
        <v>0</v>
      </c>
      <c r="U769" s="55" t="s">
        <v>308</v>
      </c>
      <c r="V769" s="43"/>
      <c r="W769" s="43"/>
      <c r="X769" s="47"/>
      <c r="Y769" s="56" t="s">
        <v>308</v>
      </c>
      <c r="Z769" s="23"/>
      <c r="AA769" s="7"/>
    </row>
    <row r="770" spans="2:27" ht="12.75">
      <c r="B770" s="6"/>
      <c r="J770" s="52"/>
      <c r="K770" s="59"/>
      <c r="L770" s="57"/>
      <c r="M770" s="57"/>
      <c r="N770" s="57"/>
      <c r="O770" s="57"/>
      <c r="P770" s="57"/>
      <c r="Q770" s="57"/>
      <c r="R770" s="57"/>
      <c r="S770" s="57"/>
      <c r="T770" s="57"/>
      <c r="U770" s="55"/>
      <c r="V770" s="43"/>
      <c r="W770" s="43"/>
      <c r="X770" s="47"/>
      <c r="Y770" s="56"/>
      <c r="Z770" s="23"/>
      <c r="AA770" s="7"/>
    </row>
    <row r="771" spans="2:27" ht="51">
      <c r="B771" s="6"/>
      <c r="J771" s="52"/>
      <c r="K771" s="53" t="s">
        <v>857</v>
      </c>
      <c r="L771" s="57"/>
      <c r="M771" s="57"/>
      <c r="N771" s="57"/>
      <c r="O771" s="57"/>
      <c r="P771" s="57"/>
      <c r="Q771" s="57"/>
      <c r="R771" s="57"/>
      <c r="S771" s="57"/>
      <c r="T771" s="57"/>
      <c r="U771" s="55"/>
      <c r="V771" s="43"/>
      <c r="W771" s="43"/>
      <c r="X771" s="47"/>
      <c r="Y771" s="56"/>
      <c r="Z771" s="23"/>
      <c r="AA771" s="7"/>
    </row>
    <row r="772" spans="2:27" ht="216.75">
      <c r="B772" s="6"/>
      <c r="J772" s="52" t="s">
        <v>876</v>
      </c>
      <c r="K772" s="53" t="s">
        <v>877</v>
      </c>
      <c r="L772" s="57"/>
      <c r="M772" s="57"/>
      <c r="N772" s="57"/>
      <c r="O772" s="57"/>
      <c r="P772" s="57"/>
      <c r="Q772" s="57"/>
      <c r="R772" s="57"/>
      <c r="S772" s="57"/>
      <c r="T772" s="57"/>
      <c r="U772" s="55"/>
      <c r="V772" s="43"/>
      <c r="W772" s="43"/>
      <c r="X772" s="47"/>
      <c r="Y772" s="56"/>
      <c r="Z772" s="23"/>
      <c r="AA772" s="7"/>
    </row>
    <row r="773" spans="2:27" ht="25.5">
      <c r="B773" s="6"/>
      <c r="J773" s="52"/>
      <c r="K773" s="53" t="s">
        <v>37</v>
      </c>
      <c r="L773" s="58">
        <v>33200</v>
      </c>
      <c r="M773" s="58">
        <v>0</v>
      </c>
      <c r="N773" s="58">
        <v>0</v>
      </c>
      <c r="O773" s="58">
        <v>0</v>
      </c>
      <c r="P773" s="58">
        <v>0</v>
      </c>
      <c r="Q773" s="58">
        <v>0</v>
      </c>
      <c r="R773" s="58">
        <f>L773+N773+P773</f>
        <v>33200</v>
      </c>
      <c r="S773" s="58">
        <f>M773+O773+Q773</f>
        <v>0</v>
      </c>
      <c r="T773" s="58">
        <v>0</v>
      </c>
      <c r="U773" s="55" t="s">
        <v>397</v>
      </c>
      <c r="V773" s="43"/>
      <c r="W773" s="43"/>
      <c r="X773" s="47"/>
      <c r="Y773" s="56" t="s">
        <v>397</v>
      </c>
      <c r="Z773" s="23"/>
      <c r="AA773" s="7"/>
    </row>
    <row r="774" spans="2:27" ht="12.75">
      <c r="B774" s="6"/>
      <c r="J774" s="52"/>
      <c r="K774" s="59"/>
      <c r="L774" s="57"/>
      <c r="M774" s="57"/>
      <c r="N774" s="57"/>
      <c r="O774" s="57"/>
      <c r="P774" s="57"/>
      <c r="Q774" s="57"/>
      <c r="R774" s="57"/>
      <c r="S774" s="57"/>
      <c r="T774" s="57"/>
      <c r="U774" s="55"/>
      <c r="V774" s="43"/>
      <c r="W774" s="43"/>
      <c r="X774" s="47"/>
      <c r="Y774" s="56"/>
      <c r="Z774" s="23"/>
      <c r="AA774" s="7"/>
    </row>
    <row r="775" spans="2:27" ht="114.75">
      <c r="B775" s="6"/>
      <c r="J775" s="52" t="s">
        <v>878</v>
      </c>
      <c r="K775" s="53" t="s">
        <v>879</v>
      </c>
      <c r="L775" s="57"/>
      <c r="M775" s="57"/>
      <c r="N775" s="57"/>
      <c r="O775" s="57"/>
      <c r="P775" s="57"/>
      <c r="Q775" s="57"/>
      <c r="R775" s="57"/>
      <c r="S775" s="57"/>
      <c r="T775" s="57"/>
      <c r="U775" s="55"/>
      <c r="V775" s="43"/>
      <c r="W775" s="43"/>
      <c r="X775" s="47"/>
      <c r="Y775" s="56"/>
      <c r="Z775" s="23"/>
      <c r="AA775" s="7"/>
    </row>
    <row r="776" spans="2:27" ht="25.5">
      <c r="B776" s="6"/>
      <c r="J776" s="52"/>
      <c r="K776" s="53" t="s">
        <v>37</v>
      </c>
      <c r="L776" s="58">
        <v>33700</v>
      </c>
      <c r="M776" s="58">
        <v>0</v>
      </c>
      <c r="N776" s="58">
        <v>0</v>
      </c>
      <c r="O776" s="58">
        <v>0</v>
      </c>
      <c r="P776" s="58">
        <v>0</v>
      </c>
      <c r="Q776" s="58">
        <v>0</v>
      </c>
      <c r="R776" s="58">
        <f>L776+N776+P776</f>
        <v>33700</v>
      </c>
      <c r="S776" s="58">
        <f>M776+O776+Q776</f>
        <v>0</v>
      </c>
      <c r="T776" s="58">
        <v>0</v>
      </c>
      <c r="U776" s="55" t="s">
        <v>397</v>
      </c>
      <c r="V776" s="43"/>
      <c r="W776" s="43"/>
      <c r="X776" s="47"/>
      <c r="Y776" s="56" t="s">
        <v>397</v>
      </c>
      <c r="Z776" s="23"/>
      <c r="AA776" s="7"/>
    </row>
    <row r="777" spans="2:27" ht="12.75">
      <c r="B777" s="6"/>
      <c r="J777" s="52"/>
      <c r="K777" s="59"/>
      <c r="L777" s="57"/>
      <c r="M777" s="57"/>
      <c r="N777" s="57"/>
      <c r="O777" s="57"/>
      <c r="P777" s="57"/>
      <c r="Q777" s="57"/>
      <c r="R777" s="57"/>
      <c r="S777" s="57"/>
      <c r="T777" s="57"/>
      <c r="U777" s="55"/>
      <c r="V777" s="43"/>
      <c r="W777" s="43"/>
      <c r="X777" s="47"/>
      <c r="Y777" s="56"/>
      <c r="Z777" s="23"/>
      <c r="AA777" s="7"/>
    </row>
    <row r="778" spans="2:27" ht="89.25">
      <c r="B778" s="6"/>
      <c r="J778" s="52" t="s">
        <v>880</v>
      </c>
      <c r="K778" s="53" t="s">
        <v>881</v>
      </c>
      <c r="L778" s="57"/>
      <c r="M778" s="57"/>
      <c r="N778" s="57"/>
      <c r="O778" s="57"/>
      <c r="P778" s="57"/>
      <c r="Q778" s="57"/>
      <c r="R778" s="57"/>
      <c r="S778" s="57"/>
      <c r="T778" s="57"/>
      <c r="U778" s="55"/>
      <c r="V778" s="43"/>
      <c r="W778" s="43"/>
      <c r="X778" s="47"/>
      <c r="Y778" s="56"/>
      <c r="Z778" s="23"/>
      <c r="AA778" s="7"/>
    </row>
    <row r="779" spans="2:27" ht="51">
      <c r="B779" s="6"/>
      <c r="J779" s="52"/>
      <c r="K779" s="53" t="s">
        <v>37</v>
      </c>
      <c r="L779" s="58">
        <v>12800</v>
      </c>
      <c r="M779" s="58">
        <v>0</v>
      </c>
      <c r="N779" s="58">
        <v>0</v>
      </c>
      <c r="O779" s="58">
        <v>0</v>
      </c>
      <c r="P779" s="58">
        <v>0</v>
      </c>
      <c r="Q779" s="58">
        <v>0</v>
      </c>
      <c r="R779" s="58">
        <f>L779+N779+P779</f>
        <v>12800</v>
      </c>
      <c r="S779" s="58">
        <f>M779+O779+Q779</f>
        <v>0</v>
      </c>
      <c r="T779" s="58">
        <v>0</v>
      </c>
      <c r="U779" s="55" t="s">
        <v>882</v>
      </c>
      <c r="V779" s="43"/>
      <c r="W779" s="43"/>
      <c r="X779" s="47"/>
      <c r="Y779" s="56" t="s">
        <v>882</v>
      </c>
      <c r="Z779" s="23"/>
      <c r="AA779" s="7"/>
    </row>
    <row r="780" spans="2:27" ht="12.75">
      <c r="B780" s="6"/>
      <c r="J780" s="52"/>
      <c r="K780" s="59"/>
      <c r="L780" s="57"/>
      <c r="M780" s="57"/>
      <c r="N780" s="57"/>
      <c r="O780" s="57"/>
      <c r="P780" s="57"/>
      <c r="Q780" s="57"/>
      <c r="R780" s="57"/>
      <c r="S780" s="57"/>
      <c r="T780" s="57"/>
      <c r="U780" s="55"/>
      <c r="V780" s="43"/>
      <c r="W780" s="43"/>
      <c r="X780" s="47"/>
      <c r="Y780" s="56"/>
      <c r="Z780" s="23"/>
      <c r="AA780" s="7"/>
    </row>
    <row r="781" spans="2:27" ht="89.25">
      <c r="B781" s="6"/>
      <c r="J781" s="52" t="s">
        <v>883</v>
      </c>
      <c r="K781" s="53" t="s">
        <v>884</v>
      </c>
      <c r="L781" s="57"/>
      <c r="M781" s="57"/>
      <c r="N781" s="57"/>
      <c r="O781" s="57"/>
      <c r="P781" s="57"/>
      <c r="Q781" s="57"/>
      <c r="R781" s="57"/>
      <c r="S781" s="57"/>
      <c r="T781" s="57"/>
      <c r="U781" s="55"/>
      <c r="V781" s="43"/>
      <c r="W781" s="43"/>
      <c r="X781" s="47"/>
      <c r="Y781" s="56"/>
      <c r="Z781" s="23"/>
      <c r="AA781" s="7"/>
    </row>
    <row r="782" spans="2:27" ht="51">
      <c r="B782" s="6"/>
      <c r="J782" s="52"/>
      <c r="K782" s="53" t="s">
        <v>37</v>
      </c>
      <c r="L782" s="58">
        <v>31645.6</v>
      </c>
      <c r="M782" s="58">
        <v>0</v>
      </c>
      <c r="N782" s="58">
        <v>0</v>
      </c>
      <c r="O782" s="58">
        <v>0</v>
      </c>
      <c r="P782" s="58">
        <v>0</v>
      </c>
      <c r="Q782" s="58">
        <v>0</v>
      </c>
      <c r="R782" s="58">
        <f>L782+N782+P782</f>
        <v>31645.6</v>
      </c>
      <c r="S782" s="58">
        <f>M782+O782+Q782</f>
        <v>0</v>
      </c>
      <c r="T782" s="58">
        <v>0</v>
      </c>
      <c r="U782" s="55" t="s">
        <v>882</v>
      </c>
      <c r="V782" s="43"/>
      <c r="W782" s="43"/>
      <c r="X782" s="47"/>
      <c r="Y782" s="56" t="s">
        <v>882</v>
      </c>
      <c r="Z782" s="23"/>
      <c r="AA782" s="7"/>
    </row>
    <row r="783" spans="2:27" ht="12.75">
      <c r="B783" s="6"/>
      <c r="J783" s="52"/>
      <c r="K783" s="59"/>
      <c r="L783" s="57"/>
      <c r="M783" s="57"/>
      <c r="N783" s="57"/>
      <c r="O783" s="57"/>
      <c r="P783" s="57"/>
      <c r="Q783" s="57"/>
      <c r="R783" s="57"/>
      <c r="S783" s="57"/>
      <c r="T783" s="57"/>
      <c r="U783" s="55"/>
      <c r="V783" s="43"/>
      <c r="W783" s="43"/>
      <c r="X783" s="47"/>
      <c r="Y783" s="56"/>
      <c r="Z783" s="23"/>
      <c r="AA783" s="7"/>
    </row>
    <row r="784" spans="2:27" ht="89.25">
      <c r="B784" s="6"/>
      <c r="J784" s="52" t="s">
        <v>885</v>
      </c>
      <c r="K784" s="53" t="s">
        <v>886</v>
      </c>
      <c r="L784" s="57"/>
      <c r="M784" s="57"/>
      <c r="N784" s="57"/>
      <c r="O784" s="57"/>
      <c r="P784" s="57"/>
      <c r="Q784" s="57"/>
      <c r="R784" s="57"/>
      <c r="S784" s="57"/>
      <c r="T784" s="57"/>
      <c r="U784" s="55"/>
      <c r="V784" s="43"/>
      <c r="W784" s="43"/>
      <c r="X784" s="47"/>
      <c r="Y784" s="56"/>
      <c r="Z784" s="23"/>
      <c r="AA784" s="7"/>
    </row>
    <row r="785" spans="2:27" ht="51">
      <c r="B785" s="6"/>
      <c r="J785" s="52"/>
      <c r="K785" s="53" t="s">
        <v>37</v>
      </c>
      <c r="L785" s="58">
        <v>35943.2</v>
      </c>
      <c r="M785" s="58">
        <v>0</v>
      </c>
      <c r="N785" s="58">
        <v>0</v>
      </c>
      <c r="O785" s="58">
        <v>0</v>
      </c>
      <c r="P785" s="58">
        <v>0</v>
      </c>
      <c r="Q785" s="58">
        <v>0</v>
      </c>
      <c r="R785" s="58">
        <f>L785+N785+P785</f>
        <v>35943.2</v>
      </c>
      <c r="S785" s="58">
        <f>M785+O785+Q785</f>
        <v>0</v>
      </c>
      <c r="T785" s="58">
        <v>0</v>
      </c>
      <c r="U785" s="55" t="s">
        <v>882</v>
      </c>
      <c r="V785" s="43"/>
      <c r="W785" s="43"/>
      <c r="X785" s="47"/>
      <c r="Y785" s="56" t="s">
        <v>882</v>
      </c>
      <c r="Z785" s="23"/>
      <c r="AA785" s="7"/>
    </row>
    <row r="786" spans="2:27" ht="12.75">
      <c r="B786" s="6"/>
      <c r="J786" s="52"/>
      <c r="K786" s="59"/>
      <c r="L786" s="57"/>
      <c r="M786" s="57"/>
      <c r="N786" s="57"/>
      <c r="O786" s="57"/>
      <c r="P786" s="57"/>
      <c r="Q786" s="57"/>
      <c r="R786" s="57"/>
      <c r="S786" s="57"/>
      <c r="T786" s="57"/>
      <c r="U786" s="55"/>
      <c r="V786" s="43"/>
      <c r="W786" s="43"/>
      <c r="X786" s="47"/>
      <c r="Y786" s="56"/>
      <c r="Z786" s="23"/>
      <c r="AA786" s="7"/>
    </row>
    <row r="787" spans="2:27" ht="102">
      <c r="B787" s="6"/>
      <c r="J787" s="52" t="s">
        <v>887</v>
      </c>
      <c r="K787" s="53" t="s">
        <v>888</v>
      </c>
      <c r="L787" s="57"/>
      <c r="M787" s="57"/>
      <c r="N787" s="57"/>
      <c r="O787" s="57"/>
      <c r="P787" s="57"/>
      <c r="Q787" s="57"/>
      <c r="R787" s="57"/>
      <c r="S787" s="57"/>
      <c r="T787" s="57"/>
      <c r="U787" s="55"/>
      <c r="V787" s="43"/>
      <c r="W787" s="43"/>
      <c r="X787" s="47"/>
      <c r="Y787" s="56"/>
      <c r="Z787" s="23"/>
      <c r="AA787" s="7"/>
    </row>
    <row r="788" spans="2:27" ht="102">
      <c r="B788" s="6"/>
      <c r="J788" s="52"/>
      <c r="K788" s="53" t="s">
        <v>37</v>
      </c>
      <c r="L788" s="58">
        <v>22373.5</v>
      </c>
      <c r="M788" s="58">
        <v>5129.7</v>
      </c>
      <c r="N788" s="58">
        <v>0</v>
      </c>
      <c r="O788" s="58">
        <v>0</v>
      </c>
      <c r="P788" s="58">
        <v>0</v>
      </c>
      <c r="Q788" s="58">
        <v>0</v>
      </c>
      <c r="R788" s="58">
        <f>L788+N788+P788</f>
        <v>22373.5</v>
      </c>
      <c r="S788" s="58">
        <f>M788+O788+Q788</f>
        <v>5129.7</v>
      </c>
      <c r="T788" s="58">
        <v>3220.3</v>
      </c>
      <c r="U788" s="55" t="s">
        <v>889</v>
      </c>
      <c r="V788" s="43"/>
      <c r="W788" s="43"/>
      <c r="X788" s="47"/>
      <c r="Y788" s="56" t="s">
        <v>889</v>
      </c>
      <c r="Z788" s="23"/>
      <c r="AA788" s="7"/>
    </row>
    <row r="789" spans="2:27" ht="12.75">
      <c r="B789" s="6"/>
      <c r="J789" s="52"/>
      <c r="K789" s="59"/>
      <c r="L789" s="57"/>
      <c r="M789" s="57"/>
      <c r="N789" s="57"/>
      <c r="O789" s="57"/>
      <c r="P789" s="57"/>
      <c r="Q789" s="57"/>
      <c r="R789" s="57"/>
      <c r="S789" s="57"/>
      <c r="T789" s="57"/>
      <c r="U789" s="55"/>
      <c r="V789" s="43"/>
      <c r="W789" s="43"/>
      <c r="X789" s="47"/>
      <c r="Y789" s="56"/>
      <c r="Z789" s="23"/>
      <c r="AA789" s="7"/>
    </row>
    <row r="790" spans="2:27" ht="51">
      <c r="B790" s="6"/>
      <c r="J790" s="52"/>
      <c r="K790" s="53" t="s">
        <v>578</v>
      </c>
      <c r="L790" s="57"/>
      <c r="M790" s="57"/>
      <c r="N790" s="57"/>
      <c r="O790" s="57"/>
      <c r="P790" s="57"/>
      <c r="Q790" s="57"/>
      <c r="R790" s="57"/>
      <c r="S790" s="57"/>
      <c r="T790" s="57"/>
      <c r="U790" s="55"/>
      <c r="V790" s="43"/>
      <c r="W790" s="43"/>
      <c r="X790" s="47"/>
      <c r="Y790" s="56"/>
      <c r="Z790" s="23"/>
      <c r="AA790" s="7"/>
    </row>
    <row r="791" spans="2:27" ht="242.25">
      <c r="B791" s="6"/>
      <c r="J791" s="52" t="s">
        <v>890</v>
      </c>
      <c r="K791" s="53" t="s">
        <v>891</v>
      </c>
      <c r="L791" s="57"/>
      <c r="M791" s="57"/>
      <c r="N791" s="57"/>
      <c r="O791" s="57"/>
      <c r="P791" s="57"/>
      <c r="Q791" s="57"/>
      <c r="R791" s="57"/>
      <c r="S791" s="57"/>
      <c r="T791" s="57"/>
      <c r="U791" s="55"/>
      <c r="V791" s="43"/>
      <c r="W791" s="43"/>
      <c r="X791" s="47"/>
      <c r="Y791" s="56"/>
      <c r="Z791" s="23"/>
      <c r="AA791" s="7"/>
    </row>
    <row r="792" spans="2:27" ht="102">
      <c r="B792" s="6"/>
      <c r="J792" s="52"/>
      <c r="K792" s="53" t="s">
        <v>37</v>
      </c>
      <c r="L792" s="58">
        <v>47693.6</v>
      </c>
      <c r="M792" s="58">
        <v>0</v>
      </c>
      <c r="N792" s="58">
        <v>0</v>
      </c>
      <c r="O792" s="58">
        <v>0</v>
      </c>
      <c r="P792" s="58">
        <v>0</v>
      </c>
      <c r="Q792" s="58">
        <v>0</v>
      </c>
      <c r="R792" s="58">
        <f>L792+N792+P792</f>
        <v>47693.6</v>
      </c>
      <c r="S792" s="58">
        <f>M792+O792+Q792</f>
        <v>0</v>
      </c>
      <c r="T792" s="58">
        <v>0</v>
      </c>
      <c r="U792" s="55" t="s">
        <v>892</v>
      </c>
      <c r="V792" s="43"/>
      <c r="W792" s="43"/>
      <c r="X792" s="47"/>
      <c r="Y792" s="56" t="s">
        <v>892</v>
      </c>
      <c r="Z792" s="23"/>
      <c r="AA792" s="7"/>
    </row>
    <row r="793" spans="2:27" ht="12.75">
      <c r="B793" s="6"/>
      <c r="J793" s="52"/>
      <c r="K793" s="59"/>
      <c r="L793" s="57"/>
      <c r="M793" s="57"/>
      <c r="N793" s="57"/>
      <c r="O793" s="57"/>
      <c r="P793" s="57"/>
      <c r="Q793" s="57"/>
      <c r="R793" s="57"/>
      <c r="S793" s="57"/>
      <c r="T793" s="57"/>
      <c r="U793" s="55"/>
      <c r="V793" s="43"/>
      <c r="W793" s="43"/>
      <c r="X793" s="47"/>
      <c r="Y793" s="56"/>
      <c r="Z793" s="23"/>
      <c r="AA793" s="7"/>
    </row>
    <row r="794" spans="2:27" ht="51">
      <c r="B794" s="6"/>
      <c r="J794" s="52"/>
      <c r="K794" s="53" t="s">
        <v>893</v>
      </c>
      <c r="L794" s="57"/>
      <c r="M794" s="57"/>
      <c r="N794" s="57"/>
      <c r="O794" s="57"/>
      <c r="P794" s="57"/>
      <c r="Q794" s="57"/>
      <c r="R794" s="57"/>
      <c r="S794" s="57"/>
      <c r="T794" s="57"/>
      <c r="U794" s="55"/>
      <c r="V794" s="43"/>
      <c r="W794" s="43"/>
      <c r="X794" s="47"/>
      <c r="Y794" s="56"/>
      <c r="Z794" s="23"/>
      <c r="AA794" s="7"/>
    </row>
    <row r="795" spans="2:27" ht="102">
      <c r="B795" s="6"/>
      <c r="J795" s="52" t="s">
        <v>894</v>
      </c>
      <c r="K795" s="53" t="s">
        <v>895</v>
      </c>
      <c r="L795" s="57"/>
      <c r="M795" s="57"/>
      <c r="N795" s="57"/>
      <c r="O795" s="57"/>
      <c r="P795" s="57"/>
      <c r="Q795" s="57"/>
      <c r="R795" s="57"/>
      <c r="S795" s="57"/>
      <c r="T795" s="57"/>
      <c r="U795" s="55"/>
      <c r="V795" s="43"/>
      <c r="W795" s="43"/>
      <c r="X795" s="47"/>
      <c r="Y795" s="56"/>
      <c r="Z795" s="23"/>
      <c r="AA795" s="7"/>
    </row>
    <row r="796" spans="2:27" ht="127.5">
      <c r="B796" s="6"/>
      <c r="J796" s="52"/>
      <c r="K796" s="53" t="s">
        <v>37</v>
      </c>
      <c r="L796" s="58">
        <v>23705.1</v>
      </c>
      <c r="M796" s="58">
        <v>0</v>
      </c>
      <c r="N796" s="58">
        <v>0</v>
      </c>
      <c r="O796" s="58">
        <v>0</v>
      </c>
      <c r="P796" s="58">
        <v>0</v>
      </c>
      <c r="Q796" s="58">
        <v>0</v>
      </c>
      <c r="R796" s="58">
        <f>L796+N796+P796</f>
        <v>23705.1</v>
      </c>
      <c r="S796" s="58">
        <f>M796+O796+Q796</f>
        <v>0</v>
      </c>
      <c r="T796" s="58">
        <v>0</v>
      </c>
      <c r="U796" s="55" t="s">
        <v>896</v>
      </c>
      <c r="V796" s="43"/>
      <c r="W796" s="43"/>
      <c r="X796" s="47"/>
      <c r="Y796" s="56" t="s">
        <v>896</v>
      </c>
      <c r="Z796" s="23"/>
      <c r="AA796" s="7"/>
    </row>
    <row r="797" spans="2:27" ht="12.75">
      <c r="B797" s="6"/>
      <c r="J797" s="52"/>
      <c r="K797" s="59"/>
      <c r="L797" s="57"/>
      <c r="M797" s="57"/>
      <c r="N797" s="57"/>
      <c r="O797" s="57"/>
      <c r="P797" s="57"/>
      <c r="Q797" s="57"/>
      <c r="R797" s="57"/>
      <c r="S797" s="57"/>
      <c r="T797" s="57"/>
      <c r="U797" s="55"/>
      <c r="V797" s="43"/>
      <c r="W797" s="43"/>
      <c r="X797" s="47"/>
      <c r="Y797" s="56"/>
      <c r="Z797" s="23"/>
      <c r="AA797" s="7"/>
    </row>
    <row r="798" spans="2:27" ht="102">
      <c r="B798" s="6"/>
      <c r="J798" s="52" t="s">
        <v>897</v>
      </c>
      <c r="K798" s="53" t="s">
        <v>898</v>
      </c>
      <c r="L798" s="57"/>
      <c r="M798" s="57"/>
      <c r="N798" s="57"/>
      <c r="O798" s="57"/>
      <c r="P798" s="57"/>
      <c r="Q798" s="57"/>
      <c r="R798" s="57"/>
      <c r="S798" s="57"/>
      <c r="T798" s="57"/>
      <c r="U798" s="55"/>
      <c r="V798" s="43"/>
      <c r="W798" s="43"/>
      <c r="X798" s="47"/>
      <c r="Y798" s="56"/>
      <c r="Z798" s="23"/>
      <c r="AA798" s="7"/>
    </row>
    <row r="799" spans="2:27" ht="127.5">
      <c r="B799" s="6"/>
      <c r="J799" s="52"/>
      <c r="K799" s="53" t="s">
        <v>37</v>
      </c>
      <c r="L799" s="58">
        <v>83092.5</v>
      </c>
      <c r="M799" s="58">
        <v>0</v>
      </c>
      <c r="N799" s="58">
        <v>0</v>
      </c>
      <c r="O799" s="58">
        <v>0</v>
      </c>
      <c r="P799" s="58">
        <v>0</v>
      </c>
      <c r="Q799" s="58">
        <v>0</v>
      </c>
      <c r="R799" s="58">
        <f>L799+N799+P799</f>
        <v>83092.5</v>
      </c>
      <c r="S799" s="58">
        <f>M799+O799+Q799</f>
        <v>0</v>
      </c>
      <c r="T799" s="58">
        <v>0</v>
      </c>
      <c r="U799" s="55" t="s">
        <v>896</v>
      </c>
      <c r="V799" s="43"/>
      <c r="W799" s="43"/>
      <c r="X799" s="47"/>
      <c r="Y799" s="56" t="s">
        <v>896</v>
      </c>
      <c r="Z799" s="23"/>
      <c r="AA799" s="7"/>
    </row>
    <row r="800" spans="2:27" ht="12.75">
      <c r="B800" s="6"/>
      <c r="J800" s="52"/>
      <c r="K800" s="59"/>
      <c r="L800" s="57"/>
      <c r="M800" s="57"/>
      <c r="N800" s="57"/>
      <c r="O800" s="57"/>
      <c r="P800" s="57"/>
      <c r="Q800" s="57"/>
      <c r="R800" s="57"/>
      <c r="S800" s="57"/>
      <c r="T800" s="57"/>
      <c r="U800" s="55"/>
      <c r="V800" s="43"/>
      <c r="W800" s="43"/>
      <c r="X800" s="47"/>
      <c r="Y800" s="56"/>
      <c r="Z800" s="23"/>
      <c r="AA800" s="7"/>
    </row>
    <row r="801" spans="2:27" ht="51">
      <c r="B801" s="6"/>
      <c r="J801" s="52"/>
      <c r="K801" s="53" t="s">
        <v>451</v>
      </c>
      <c r="L801" s="57"/>
      <c r="M801" s="57"/>
      <c r="N801" s="57"/>
      <c r="O801" s="57"/>
      <c r="P801" s="57"/>
      <c r="Q801" s="57"/>
      <c r="R801" s="57"/>
      <c r="S801" s="57"/>
      <c r="T801" s="57"/>
      <c r="U801" s="55"/>
      <c r="V801" s="43"/>
      <c r="W801" s="43"/>
      <c r="X801" s="47"/>
      <c r="Y801" s="56"/>
      <c r="Z801" s="23"/>
      <c r="AA801" s="7"/>
    </row>
    <row r="802" spans="2:27" ht="114.75">
      <c r="B802" s="6"/>
      <c r="J802" s="52" t="s">
        <v>899</v>
      </c>
      <c r="K802" s="53" t="s">
        <v>900</v>
      </c>
      <c r="L802" s="57"/>
      <c r="M802" s="57"/>
      <c r="N802" s="57"/>
      <c r="O802" s="57"/>
      <c r="P802" s="57"/>
      <c r="Q802" s="57"/>
      <c r="R802" s="57"/>
      <c r="S802" s="57"/>
      <c r="T802" s="57"/>
      <c r="U802" s="55"/>
      <c r="V802" s="43"/>
      <c r="W802" s="43"/>
      <c r="X802" s="47"/>
      <c r="Y802" s="56"/>
      <c r="Z802" s="23"/>
      <c r="AA802" s="7"/>
    </row>
    <row r="803" spans="2:27" ht="38.25">
      <c r="B803" s="6"/>
      <c r="J803" s="52"/>
      <c r="K803" s="53" t="s">
        <v>37</v>
      </c>
      <c r="L803" s="58">
        <v>10500</v>
      </c>
      <c r="M803" s="58">
        <v>0</v>
      </c>
      <c r="N803" s="58">
        <v>0</v>
      </c>
      <c r="O803" s="58">
        <v>0</v>
      </c>
      <c r="P803" s="58">
        <v>0</v>
      </c>
      <c r="Q803" s="58">
        <v>0</v>
      </c>
      <c r="R803" s="58">
        <f>L803+N803+P803</f>
        <v>10500</v>
      </c>
      <c r="S803" s="58">
        <f>M803+O803+Q803</f>
        <v>0</v>
      </c>
      <c r="T803" s="58">
        <v>0</v>
      </c>
      <c r="U803" s="55" t="s">
        <v>308</v>
      </c>
      <c r="V803" s="43"/>
      <c r="W803" s="43"/>
      <c r="X803" s="47"/>
      <c r="Y803" s="56" t="s">
        <v>308</v>
      </c>
      <c r="Z803" s="23"/>
      <c r="AA803" s="7"/>
    </row>
    <row r="804" spans="2:27" ht="12.75">
      <c r="B804" s="6"/>
      <c r="J804" s="52"/>
      <c r="K804" s="59"/>
      <c r="L804" s="57"/>
      <c r="M804" s="57"/>
      <c r="N804" s="57"/>
      <c r="O804" s="57"/>
      <c r="P804" s="57"/>
      <c r="Q804" s="57"/>
      <c r="R804" s="57"/>
      <c r="S804" s="57"/>
      <c r="T804" s="57"/>
      <c r="U804" s="55"/>
      <c r="V804" s="43"/>
      <c r="W804" s="43"/>
      <c r="X804" s="47"/>
      <c r="Y804" s="56"/>
      <c r="Z804" s="23"/>
      <c r="AA804" s="7"/>
    </row>
    <row r="805" spans="2:27" ht="127.5">
      <c r="B805" s="6"/>
      <c r="J805" s="52" t="s">
        <v>901</v>
      </c>
      <c r="K805" s="53" t="s">
        <v>902</v>
      </c>
      <c r="L805" s="57"/>
      <c r="M805" s="57"/>
      <c r="N805" s="57"/>
      <c r="O805" s="57"/>
      <c r="P805" s="57"/>
      <c r="Q805" s="57"/>
      <c r="R805" s="57"/>
      <c r="S805" s="57"/>
      <c r="T805" s="57"/>
      <c r="U805" s="55"/>
      <c r="V805" s="43"/>
      <c r="W805" s="43"/>
      <c r="X805" s="47"/>
      <c r="Y805" s="56"/>
      <c r="Z805" s="23"/>
      <c r="AA805" s="7"/>
    </row>
    <row r="806" spans="2:27" ht="38.25">
      <c r="B806" s="6"/>
      <c r="J806" s="52"/>
      <c r="K806" s="53" t="s">
        <v>37</v>
      </c>
      <c r="L806" s="58">
        <v>12800</v>
      </c>
      <c r="M806" s="58">
        <v>0</v>
      </c>
      <c r="N806" s="58">
        <v>0</v>
      </c>
      <c r="O806" s="58">
        <v>0</v>
      </c>
      <c r="P806" s="58">
        <v>0</v>
      </c>
      <c r="Q806" s="58">
        <v>0</v>
      </c>
      <c r="R806" s="58">
        <f>L806+N806+P806</f>
        <v>12800</v>
      </c>
      <c r="S806" s="58">
        <f>M806+O806+Q806</f>
        <v>0</v>
      </c>
      <c r="T806" s="58">
        <v>0</v>
      </c>
      <c r="U806" s="55" t="s">
        <v>308</v>
      </c>
      <c r="V806" s="43"/>
      <c r="W806" s="43"/>
      <c r="X806" s="47"/>
      <c r="Y806" s="56" t="s">
        <v>308</v>
      </c>
      <c r="Z806" s="23"/>
      <c r="AA806" s="7"/>
    </row>
    <row r="807" spans="2:27" ht="12.75">
      <c r="B807" s="6"/>
      <c r="J807" s="52"/>
      <c r="K807" s="59"/>
      <c r="L807" s="57"/>
      <c r="M807" s="57"/>
      <c r="N807" s="57"/>
      <c r="O807" s="57"/>
      <c r="P807" s="57"/>
      <c r="Q807" s="57"/>
      <c r="R807" s="57"/>
      <c r="S807" s="57"/>
      <c r="T807" s="57"/>
      <c r="U807" s="55"/>
      <c r="V807" s="43"/>
      <c r="W807" s="43"/>
      <c r="X807" s="47"/>
      <c r="Y807" s="56"/>
      <c r="Z807" s="23"/>
      <c r="AA807" s="7"/>
    </row>
    <row r="808" spans="2:27" ht="153">
      <c r="B808" s="6"/>
      <c r="J808" s="52" t="s">
        <v>903</v>
      </c>
      <c r="K808" s="53" t="s">
        <v>904</v>
      </c>
      <c r="L808" s="57"/>
      <c r="M808" s="57"/>
      <c r="N808" s="57"/>
      <c r="O808" s="57"/>
      <c r="P808" s="57"/>
      <c r="Q808" s="57"/>
      <c r="R808" s="57"/>
      <c r="S808" s="57"/>
      <c r="T808" s="57"/>
      <c r="U808" s="55"/>
      <c r="V808" s="43"/>
      <c r="W808" s="43"/>
      <c r="X808" s="47"/>
      <c r="Y808" s="56"/>
      <c r="Z808" s="23"/>
      <c r="AA808" s="7"/>
    </row>
    <row r="809" spans="2:27" ht="25.5">
      <c r="B809" s="6"/>
      <c r="J809" s="52"/>
      <c r="K809" s="53" t="s">
        <v>37</v>
      </c>
      <c r="L809" s="58">
        <v>32477.3</v>
      </c>
      <c r="M809" s="58">
        <v>0</v>
      </c>
      <c r="N809" s="58">
        <v>0</v>
      </c>
      <c r="O809" s="58">
        <v>0</v>
      </c>
      <c r="P809" s="58">
        <v>0</v>
      </c>
      <c r="Q809" s="58">
        <v>0</v>
      </c>
      <c r="R809" s="58">
        <f>L809+N809+P809</f>
        <v>32477.3</v>
      </c>
      <c r="S809" s="58">
        <f>M809+O809+Q809</f>
        <v>0</v>
      </c>
      <c r="T809" s="58">
        <v>0</v>
      </c>
      <c r="U809" s="55" t="s">
        <v>397</v>
      </c>
      <c r="V809" s="43"/>
      <c r="W809" s="43"/>
      <c r="X809" s="47"/>
      <c r="Y809" s="56" t="s">
        <v>397</v>
      </c>
      <c r="Z809" s="23"/>
      <c r="AA809" s="7"/>
    </row>
    <row r="810" spans="2:27" ht="12.75">
      <c r="B810" s="6"/>
      <c r="J810" s="52"/>
      <c r="K810" s="59"/>
      <c r="L810" s="57"/>
      <c r="M810" s="57"/>
      <c r="N810" s="57"/>
      <c r="O810" s="57"/>
      <c r="P810" s="57"/>
      <c r="Q810" s="57"/>
      <c r="R810" s="57"/>
      <c r="S810" s="57"/>
      <c r="T810" s="57"/>
      <c r="U810" s="55"/>
      <c r="V810" s="43"/>
      <c r="W810" s="43"/>
      <c r="X810" s="47"/>
      <c r="Y810" s="56"/>
      <c r="Z810" s="23"/>
      <c r="AA810" s="7"/>
    </row>
    <row r="811" spans="2:27" ht="114.75">
      <c r="B811" s="6"/>
      <c r="J811" s="52" t="s">
        <v>905</v>
      </c>
      <c r="K811" s="53" t="s">
        <v>906</v>
      </c>
      <c r="L811" s="57"/>
      <c r="M811" s="57"/>
      <c r="N811" s="57"/>
      <c r="O811" s="57"/>
      <c r="P811" s="57"/>
      <c r="Q811" s="57"/>
      <c r="R811" s="57"/>
      <c r="S811" s="57"/>
      <c r="T811" s="57"/>
      <c r="U811" s="55"/>
      <c r="V811" s="43"/>
      <c r="W811" s="43"/>
      <c r="X811" s="47"/>
      <c r="Y811" s="56"/>
      <c r="Z811" s="23"/>
      <c r="AA811" s="7"/>
    </row>
    <row r="812" spans="2:27" ht="25.5">
      <c r="B812" s="6"/>
      <c r="J812" s="52"/>
      <c r="K812" s="53" t="s">
        <v>37</v>
      </c>
      <c r="L812" s="58">
        <v>17104.8</v>
      </c>
      <c r="M812" s="58">
        <v>0</v>
      </c>
      <c r="N812" s="58">
        <v>0</v>
      </c>
      <c r="O812" s="58">
        <v>0</v>
      </c>
      <c r="P812" s="58">
        <v>0</v>
      </c>
      <c r="Q812" s="58">
        <v>0</v>
      </c>
      <c r="R812" s="58">
        <f>L812+N812+P812</f>
        <v>17104.8</v>
      </c>
      <c r="S812" s="58">
        <f>M812+O812+Q812</f>
        <v>0</v>
      </c>
      <c r="T812" s="58">
        <v>0</v>
      </c>
      <c r="U812" s="55" t="s">
        <v>397</v>
      </c>
      <c r="V812" s="43"/>
      <c r="W812" s="43"/>
      <c r="X812" s="47"/>
      <c r="Y812" s="56" t="s">
        <v>397</v>
      </c>
      <c r="Z812" s="23"/>
      <c r="AA812" s="7"/>
    </row>
    <row r="813" spans="2:27" ht="12.75">
      <c r="B813" s="6"/>
      <c r="J813" s="52"/>
      <c r="K813" s="59"/>
      <c r="L813" s="57"/>
      <c r="M813" s="57"/>
      <c r="N813" s="57"/>
      <c r="O813" s="57"/>
      <c r="P813" s="57"/>
      <c r="Q813" s="57"/>
      <c r="R813" s="57"/>
      <c r="S813" s="57"/>
      <c r="T813" s="57"/>
      <c r="U813" s="55"/>
      <c r="V813" s="43"/>
      <c r="W813" s="43"/>
      <c r="X813" s="47"/>
      <c r="Y813" s="56"/>
      <c r="Z813" s="23"/>
      <c r="AA813" s="7"/>
    </row>
    <row r="814" spans="2:27" ht="51">
      <c r="B814" s="6"/>
      <c r="J814" s="52"/>
      <c r="K814" s="53" t="s">
        <v>419</v>
      </c>
      <c r="L814" s="57"/>
      <c r="M814" s="57"/>
      <c r="N814" s="57"/>
      <c r="O814" s="57"/>
      <c r="P814" s="57"/>
      <c r="Q814" s="57"/>
      <c r="R814" s="57"/>
      <c r="S814" s="57"/>
      <c r="T814" s="57"/>
      <c r="U814" s="55"/>
      <c r="V814" s="43"/>
      <c r="W814" s="43"/>
      <c r="X814" s="47"/>
      <c r="Y814" s="56"/>
      <c r="Z814" s="23"/>
      <c r="AA814" s="7"/>
    </row>
    <row r="815" spans="2:27" ht="127.5">
      <c r="B815" s="6"/>
      <c r="J815" s="52" t="s">
        <v>907</v>
      </c>
      <c r="K815" s="53" t="s">
        <v>908</v>
      </c>
      <c r="L815" s="57"/>
      <c r="M815" s="57"/>
      <c r="N815" s="57"/>
      <c r="O815" s="57"/>
      <c r="P815" s="57"/>
      <c r="Q815" s="57"/>
      <c r="R815" s="57"/>
      <c r="S815" s="57"/>
      <c r="T815" s="57"/>
      <c r="U815" s="55"/>
      <c r="V815" s="43"/>
      <c r="W815" s="43"/>
      <c r="X815" s="47"/>
      <c r="Y815" s="56"/>
      <c r="Z815" s="23"/>
      <c r="AA815" s="7"/>
    </row>
    <row r="816" spans="2:27" ht="102">
      <c r="B816" s="6"/>
      <c r="J816" s="52"/>
      <c r="K816" s="53" t="s">
        <v>37</v>
      </c>
      <c r="L816" s="58">
        <v>54802.5</v>
      </c>
      <c r="M816" s="58">
        <v>2810.6</v>
      </c>
      <c r="N816" s="58">
        <v>0</v>
      </c>
      <c r="O816" s="58">
        <v>0</v>
      </c>
      <c r="P816" s="58">
        <v>0</v>
      </c>
      <c r="Q816" s="58">
        <v>0</v>
      </c>
      <c r="R816" s="58">
        <f>L816+N816+P816</f>
        <v>54802.5</v>
      </c>
      <c r="S816" s="58">
        <f>M816+O816+Q816</f>
        <v>2810.6</v>
      </c>
      <c r="T816" s="58">
        <v>2810.6</v>
      </c>
      <c r="U816" s="55" t="s">
        <v>909</v>
      </c>
      <c r="V816" s="43"/>
      <c r="W816" s="43"/>
      <c r="X816" s="47"/>
      <c r="Y816" s="56" t="s">
        <v>909</v>
      </c>
      <c r="Z816" s="23"/>
      <c r="AA816" s="7"/>
    </row>
    <row r="817" spans="2:27" ht="12.75">
      <c r="B817" s="6"/>
      <c r="J817" s="52"/>
      <c r="K817" s="59"/>
      <c r="L817" s="57"/>
      <c r="M817" s="57"/>
      <c r="N817" s="57"/>
      <c r="O817" s="57"/>
      <c r="P817" s="57"/>
      <c r="Q817" s="57"/>
      <c r="R817" s="57"/>
      <c r="S817" s="57"/>
      <c r="T817" s="57"/>
      <c r="U817" s="55"/>
      <c r="V817" s="43"/>
      <c r="W817" s="43"/>
      <c r="X817" s="47"/>
      <c r="Y817" s="56"/>
      <c r="Z817" s="23"/>
      <c r="AA817" s="7"/>
    </row>
    <row r="818" spans="2:27" ht="178.5">
      <c r="B818" s="6"/>
      <c r="J818" s="52" t="s">
        <v>910</v>
      </c>
      <c r="K818" s="53" t="s">
        <v>911</v>
      </c>
      <c r="L818" s="57"/>
      <c r="M818" s="57"/>
      <c r="N818" s="57"/>
      <c r="O818" s="57"/>
      <c r="P818" s="57"/>
      <c r="Q818" s="57"/>
      <c r="R818" s="57"/>
      <c r="S818" s="57"/>
      <c r="T818" s="57"/>
      <c r="U818" s="55"/>
      <c r="V818" s="43"/>
      <c r="W818" s="43"/>
      <c r="X818" s="47"/>
      <c r="Y818" s="56"/>
      <c r="Z818" s="23"/>
      <c r="AA818" s="7"/>
    </row>
    <row r="819" spans="2:27" ht="102">
      <c r="B819" s="6"/>
      <c r="J819" s="52"/>
      <c r="K819" s="53" t="s">
        <v>37</v>
      </c>
      <c r="L819" s="58">
        <v>164700.1</v>
      </c>
      <c r="M819" s="58">
        <v>14332.3</v>
      </c>
      <c r="N819" s="58">
        <v>0</v>
      </c>
      <c r="O819" s="58">
        <v>0</v>
      </c>
      <c r="P819" s="58">
        <v>0</v>
      </c>
      <c r="Q819" s="58">
        <v>0</v>
      </c>
      <c r="R819" s="58">
        <f>L819+N819+P819</f>
        <v>164700.1</v>
      </c>
      <c r="S819" s="58">
        <f>M819+O819+Q819</f>
        <v>14332.3</v>
      </c>
      <c r="T819" s="58">
        <v>14332.3</v>
      </c>
      <c r="U819" s="55" t="s">
        <v>912</v>
      </c>
      <c r="V819" s="43"/>
      <c r="W819" s="43"/>
      <c r="X819" s="47"/>
      <c r="Y819" s="56" t="s">
        <v>912</v>
      </c>
      <c r="Z819" s="23"/>
      <c r="AA819" s="7"/>
    </row>
    <row r="820" spans="2:27" ht="12.75">
      <c r="B820" s="6"/>
      <c r="J820" s="52"/>
      <c r="K820" s="59"/>
      <c r="L820" s="57"/>
      <c r="M820" s="57"/>
      <c r="N820" s="57"/>
      <c r="O820" s="57"/>
      <c r="P820" s="57"/>
      <c r="Q820" s="57"/>
      <c r="R820" s="57"/>
      <c r="S820" s="57"/>
      <c r="T820" s="57"/>
      <c r="U820" s="55"/>
      <c r="V820" s="43"/>
      <c r="W820" s="43"/>
      <c r="X820" s="47"/>
      <c r="Y820" s="56"/>
      <c r="Z820" s="23"/>
      <c r="AA820" s="7"/>
    </row>
    <row r="821" spans="2:27" ht="153">
      <c r="B821" s="6"/>
      <c r="J821" s="52" t="s">
        <v>913</v>
      </c>
      <c r="K821" s="53" t="s">
        <v>914</v>
      </c>
      <c r="L821" s="57"/>
      <c r="M821" s="57"/>
      <c r="N821" s="57"/>
      <c r="O821" s="57"/>
      <c r="P821" s="57"/>
      <c r="Q821" s="57"/>
      <c r="R821" s="57"/>
      <c r="S821" s="57"/>
      <c r="T821" s="57"/>
      <c r="U821" s="55"/>
      <c r="V821" s="43"/>
      <c r="W821" s="43"/>
      <c r="X821" s="47"/>
      <c r="Y821" s="56"/>
      <c r="Z821" s="23"/>
      <c r="AA821" s="7"/>
    </row>
    <row r="822" spans="2:27" ht="102">
      <c r="B822" s="6"/>
      <c r="J822" s="52"/>
      <c r="K822" s="53" t="s">
        <v>37</v>
      </c>
      <c r="L822" s="58">
        <v>70852.7</v>
      </c>
      <c r="M822" s="58">
        <v>48189.9</v>
      </c>
      <c r="N822" s="58">
        <v>0</v>
      </c>
      <c r="O822" s="58">
        <v>0</v>
      </c>
      <c r="P822" s="58">
        <v>0</v>
      </c>
      <c r="Q822" s="58">
        <v>0</v>
      </c>
      <c r="R822" s="58">
        <f>L822+N822+P822</f>
        <v>70852.7</v>
      </c>
      <c r="S822" s="58">
        <f>M822+O822+Q822</f>
        <v>48189.9</v>
      </c>
      <c r="T822" s="58">
        <v>48189.9</v>
      </c>
      <c r="U822" s="55" t="s">
        <v>915</v>
      </c>
      <c r="V822" s="43"/>
      <c r="W822" s="43"/>
      <c r="X822" s="47"/>
      <c r="Y822" s="56" t="s">
        <v>915</v>
      </c>
      <c r="Z822" s="23"/>
      <c r="AA822" s="7"/>
    </row>
    <row r="823" spans="2:27" ht="12.75">
      <c r="B823" s="6"/>
      <c r="J823" s="52"/>
      <c r="K823" s="59"/>
      <c r="L823" s="57"/>
      <c r="M823" s="57"/>
      <c r="N823" s="57"/>
      <c r="O823" s="57"/>
      <c r="P823" s="57"/>
      <c r="Q823" s="57"/>
      <c r="R823" s="57"/>
      <c r="S823" s="57"/>
      <c r="T823" s="57"/>
      <c r="U823" s="55"/>
      <c r="V823" s="43"/>
      <c r="W823" s="43"/>
      <c r="X823" s="47"/>
      <c r="Y823" s="56"/>
      <c r="Z823" s="23"/>
      <c r="AA823" s="7"/>
    </row>
    <row r="824" spans="2:27" ht="178.5">
      <c r="B824" s="6"/>
      <c r="J824" s="52" t="s">
        <v>916</v>
      </c>
      <c r="K824" s="53" t="s">
        <v>917</v>
      </c>
      <c r="L824" s="57"/>
      <c r="M824" s="57"/>
      <c r="N824" s="57"/>
      <c r="O824" s="57"/>
      <c r="P824" s="57"/>
      <c r="Q824" s="57"/>
      <c r="R824" s="57"/>
      <c r="S824" s="57"/>
      <c r="T824" s="57"/>
      <c r="U824" s="55"/>
      <c r="V824" s="43"/>
      <c r="W824" s="43"/>
      <c r="X824" s="47"/>
      <c r="Y824" s="56"/>
      <c r="Z824" s="23"/>
      <c r="AA824" s="7"/>
    </row>
    <row r="825" spans="2:27" ht="102">
      <c r="B825" s="6"/>
      <c r="J825" s="52"/>
      <c r="K825" s="53" t="s">
        <v>37</v>
      </c>
      <c r="L825" s="58">
        <v>50669.4</v>
      </c>
      <c r="M825" s="58">
        <v>10264.2</v>
      </c>
      <c r="N825" s="58">
        <v>0</v>
      </c>
      <c r="O825" s="58">
        <v>0</v>
      </c>
      <c r="P825" s="58">
        <v>0</v>
      </c>
      <c r="Q825" s="58">
        <v>0</v>
      </c>
      <c r="R825" s="58">
        <f>L825+N825+P825</f>
        <v>50669.4</v>
      </c>
      <c r="S825" s="58">
        <f>M825+O825+Q825</f>
        <v>10264.2</v>
      </c>
      <c r="T825" s="58">
        <v>10264.2</v>
      </c>
      <c r="U825" s="55" t="s">
        <v>918</v>
      </c>
      <c r="V825" s="43"/>
      <c r="W825" s="43"/>
      <c r="X825" s="47"/>
      <c r="Y825" s="56" t="s">
        <v>918</v>
      </c>
      <c r="Z825" s="23"/>
      <c r="AA825" s="7"/>
    </row>
    <row r="826" spans="2:27" ht="12.75">
      <c r="B826" s="6"/>
      <c r="J826" s="52"/>
      <c r="K826" s="59"/>
      <c r="L826" s="57"/>
      <c r="M826" s="57"/>
      <c r="N826" s="57"/>
      <c r="O826" s="57"/>
      <c r="P826" s="57"/>
      <c r="Q826" s="57"/>
      <c r="R826" s="57"/>
      <c r="S826" s="57"/>
      <c r="T826" s="57"/>
      <c r="U826" s="55"/>
      <c r="V826" s="43"/>
      <c r="W826" s="43"/>
      <c r="X826" s="47"/>
      <c r="Y826" s="56"/>
      <c r="Z826" s="23"/>
      <c r="AA826" s="7"/>
    </row>
    <row r="827" spans="2:27" ht="153">
      <c r="B827" s="6"/>
      <c r="J827" s="52" t="s">
        <v>919</v>
      </c>
      <c r="K827" s="53" t="s">
        <v>920</v>
      </c>
      <c r="L827" s="57"/>
      <c r="M827" s="57"/>
      <c r="N827" s="57"/>
      <c r="O827" s="57"/>
      <c r="P827" s="57"/>
      <c r="Q827" s="57"/>
      <c r="R827" s="57"/>
      <c r="S827" s="57"/>
      <c r="T827" s="57"/>
      <c r="U827" s="55"/>
      <c r="V827" s="43"/>
      <c r="W827" s="43"/>
      <c r="X827" s="47"/>
      <c r="Y827" s="56"/>
      <c r="Z827" s="23"/>
      <c r="AA827" s="7"/>
    </row>
    <row r="828" spans="2:27" ht="102">
      <c r="B828" s="6"/>
      <c r="J828" s="52"/>
      <c r="K828" s="53" t="s">
        <v>37</v>
      </c>
      <c r="L828" s="58">
        <v>164773.2</v>
      </c>
      <c r="M828" s="58">
        <v>118915.6</v>
      </c>
      <c r="N828" s="58">
        <v>0</v>
      </c>
      <c r="O828" s="58">
        <v>0</v>
      </c>
      <c r="P828" s="58">
        <v>0</v>
      </c>
      <c r="Q828" s="58">
        <v>0</v>
      </c>
      <c r="R828" s="58">
        <f>L828+N828+P828</f>
        <v>164773.2</v>
      </c>
      <c r="S828" s="58">
        <f>M828+O828+Q828</f>
        <v>118915.6</v>
      </c>
      <c r="T828" s="58">
        <v>118915.6</v>
      </c>
      <c r="U828" s="55" t="s">
        <v>921</v>
      </c>
      <c r="V828" s="43"/>
      <c r="W828" s="43"/>
      <c r="X828" s="47"/>
      <c r="Y828" s="56" t="s">
        <v>921</v>
      </c>
      <c r="Z828" s="23"/>
      <c r="AA828" s="7"/>
    </row>
    <row r="829" spans="2:27" ht="12.75">
      <c r="B829" s="6"/>
      <c r="J829" s="52"/>
      <c r="K829" s="59"/>
      <c r="L829" s="57"/>
      <c r="M829" s="57"/>
      <c r="N829" s="57"/>
      <c r="O829" s="57"/>
      <c r="P829" s="57"/>
      <c r="Q829" s="57"/>
      <c r="R829" s="57"/>
      <c r="S829" s="57"/>
      <c r="T829" s="57"/>
      <c r="U829" s="55"/>
      <c r="V829" s="43"/>
      <c r="W829" s="43"/>
      <c r="X829" s="47"/>
      <c r="Y829" s="56"/>
      <c r="Z829" s="23"/>
      <c r="AA829" s="7"/>
    </row>
    <row r="830" spans="2:27" ht="165.75">
      <c r="B830" s="6"/>
      <c r="J830" s="52" t="s">
        <v>922</v>
      </c>
      <c r="K830" s="53" t="s">
        <v>923</v>
      </c>
      <c r="L830" s="57"/>
      <c r="M830" s="57"/>
      <c r="N830" s="57"/>
      <c r="O830" s="57"/>
      <c r="P830" s="57"/>
      <c r="Q830" s="57"/>
      <c r="R830" s="57"/>
      <c r="S830" s="57"/>
      <c r="T830" s="57"/>
      <c r="U830" s="55"/>
      <c r="V830" s="43"/>
      <c r="W830" s="43"/>
      <c r="X830" s="47"/>
      <c r="Y830" s="56"/>
      <c r="Z830" s="23"/>
      <c r="AA830" s="7"/>
    </row>
    <row r="831" spans="2:27" ht="102">
      <c r="B831" s="6"/>
      <c r="J831" s="52"/>
      <c r="K831" s="53" t="s">
        <v>37</v>
      </c>
      <c r="L831" s="58">
        <v>59738.8</v>
      </c>
      <c r="M831" s="58">
        <v>46748.8</v>
      </c>
      <c r="N831" s="58">
        <v>0</v>
      </c>
      <c r="O831" s="58">
        <v>0</v>
      </c>
      <c r="P831" s="58">
        <v>0</v>
      </c>
      <c r="Q831" s="58">
        <v>0</v>
      </c>
      <c r="R831" s="58">
        <f>L831+N831+P831</f>
        <v>59738.8</v>
      </c>
      <c r="S831" s="58">
        <f>M831+O831+Q831</f>
        <v>46748.8</v>
      </c>
      <c r="T831" s="58">
        <v>46748.8</v>
      </c>
      <c r="U831" s="55" t="s">
        <v>924</v>
      </c>
      <c r="V831" s="43"/>
      <c r="W831" s="43"/>
      <c r="X831" s="47"/>
      <c r="Y831" s="56" t="s">
        <v>924</v>
      </c>
      <c r="Z831" s="23"/>
      <c r="AA831" s="7"/>
    </row>
    <row r="832" spans="2:27" ht="12.75">
      <c r="B832" s="6"/>
      <c r="J832" s="52"/>
      <c r="K832" s="59"/>
      <c r="L832" s="57"/>
      <c r="M832" s="57"/>
      <c r="N832" s="57"/>
      <c r="O832" s="57"/>
      <c r="P832" s="57"/>
      <c r="Q832" s="57"/>
      <c r="R832" s="57"/>
      <c r="S832" s="57"/>
      <c r="T832" s="57"/>
      <c r="U832" s="55"/>
      <c r="V832" s="43"/>
      <c r="W832" s="43"/>
      <c r="X832" s="47"/>
      <c r="Y832" s="56"/>
      <c r="Z832" s="23"/>
      <c r="AA832" s="7"/>
    </row>
    <row r="833" spans="2:27" ht="165.75">
      <c r="B833" s="6"/>
      <c r="J833" s="52" t="s">
        <v>925</v>
      </c>
      <c r="K833" s="53" t="s">
        <v>926</v>
      </c>
      <c r="L833" s="57"/>
      <c r="M833" s="57"/>
      <c r="N833" s="57"/>
      <c r="O833" s="57"/>
      <c r="P833" s="57"/>
      <c r="Q833" s="57"/>
      <c r="R833" s="57"/>
      <c r="S833" s="57"/>
      <c r="T833" s="57"/>
      <c r="U833" s="55"/>
      <c r="V833" s="43"/>
      <c r="W833" s="43"/>
      <c r="X833" s="47"/>
      <c r="Y833" s="56"/>
      <c r="Z833" s="23"/>
      <c r="AA833" s="7"/>
    </row>
    <row r="834" spans="2:27" ht="102">
      <c r="B834" s="6"/>
      <c r="J834" s="52"/>
      <c r="K834" s="53" t="s">
        <v>37</v>
      </c>
      <c r="L834" s="58">
        <v>46114.9</v>
      </c>
      <c r="M834" s="58">
        <v>13266.3</v>
      </c>
      <c r="N834" s="58">
        <v>0</v>
      </c>
      <c r="O834" s="58">
        <v>0</v>
      </c>
      <c r="P834" s="58">
        <v>0</v>
      </c>
      <c r="Q834" s="58">
        <v>0</v>
      </c>
      <c r="R834" s="58">
        <f>L834+N834+P834</f>
        <v>46114.9</v>
      </c>
      <c r="S834" s="58">
        <f>M834+O834+Q834</f>
        <v>13266.3</v>
      </c>
      <c r="T834" s="58">
        <v>13266.3</v>
      </c>
      <c r="U834" s="55" t="s">
        <v>927</v>
      </c>
      <c r="V834" s="43"/>
      <c r="W834" s="43"/>
      <c r="X834" s="47"/>
      <c r="Y834" s="56" t="s">
        <v>927</v>
      </c>
      <c r="Z834" s="23"/>
      <c r="AA834" s="7"/>
    </row>
    <row r="835" spans="2:27" ht="12.75">
      <c r="B835" s="6"/>
      <c r="J835" s="52"/>
      <c r="K835" s="59"/>
      <c r="L835" s="57"/>
      <c r="M835" s="57"/>
      <c r="N835" s="57"/>
      <c r="O835" s="57"/>
      <c r="P835" s="57"/>
      <c r="Q835" s="57"/>
      <c r="R835" s="57"/>
      <c r="S835" s="57"/>
      <c r="T835" s="57"/>
      <c r="U835" s="55"/>
      <c r="V835" s="43"/>
      <c r="W835" s="43"/>
      <c r="X835" s="47"/>
      <c r="Y835" s="56"/>
      <c r="Z835" s="23"/>
      <c r="AA835" s="7"/>
    </row>
    <row r="836" spans="2:27" ht="127.5">
      <c r="B836" s="6"/>
      <c r="J836" s="52" t="s">
        <v>928</v>
      </c>
      <c r="K836" s="53" t="s">
        <v>929</v>
      </c>
      <c r="L836" s="57"/>
      <c r="M836" s="57"/>
      <c r="N836" s="57"/>
      <c r="O836" s="57"/>
      <c r="P836" s="57"/>
      <c r="Q836" s="57"/>
      <c r="R836" s="57"/>
      <c r="S836" s="57"/>
      <c r="T836" s="57"/>
      <c r="U836" s="55"/>
      <c r="V836" s="43"/>
      <c r="W836" s="43"/>
      <c r="X836" s="47"/>
      <c r="Y836" s="56"/>
      <c r="Z836" s="23"/>
      <c r="AA836" s="7"/>
    </row>
    <row r="837" spans="2:27" ht="102">
      <c r="B837" s="6"/>
      <c r="J837" s="52"/>
      <c r="K837" s="53" t="s">
        <v>37</v>
      </c>
      <c r="L837" s="58">
        <v>15290.9</v>
      </c>
      <c r="M837" s="58">
        <v>2159.6</v>
      </c>
      <c r="N837" s="58">
        <v>0</v>
      </c>
      <c r="O837" s="58">
        <v>0</v>
      </c>
      <c r="P837" s="58">
        <v>0</v>
      </c>
      <c r="Q837" s="58">
        <v>0</v>
      </c>
      <c r="R837" s="58">
        <f>L837+N837+P837</f>
        <v>15290.9</v>
      </c>
      <c r="S837" s="58">
        <f>M837+O837+Q837</f>
        <v>2159.6</v>
      </c>
      <c r="T837" s="58">
        <v>2159.6</v>
      </c>
      <c r="U837" s="55" t="s">
        <v>930</v>
      </c>
      <c r="V837" s="43"/>
      <c r="W837" s="43"/>
      <c r="X837" s="47"/>
      <c r="Y837" s="56" t="s">
        <v>930</v>
      </c>
      <c r="Z837" s="23"/>
      <c r="AA837" s="7"/>
    </row>
    <row r="838" spans="2:27" ht="12.75">
      <c r="B838" s="6"/>
      <c r="J838" s="52"/>
      <c r="K838" s="59"/>
      <c r="L838" s="57"/>
      <c r="M838" s="57"/>
      <c r="N838" s="57"/>
      <c r="O838" s="57"/>
      <c r="P838" s="57"/>
      <c r="Q838" s="57"/>
      <c r="R838" s="57"/>
      <c r="S838" s="57"/>
      <c r="T838" s="57"/>
      <c r="U838" s="55"/>
      <c r="V838" s="43"/>
      <c r="W838" s="43"/>
      <c r="X838" s="47"/>
      <c r="Y838" s="56"/>
      <c r="Z838" s="23"/>
      <c r="AA838" s="7"/>
    </row>
    <row r="839" spans="2:27" ht="63.75">
      <c r="B839" s="6"/>
      <c r="J839" s="52" t="s">
        <v>931</v>
      </c>
      <c r="K839" s="53" t="s">
        <v>932</v>
      </c>
      <c r="L839" s="57"/>
      <c r="M839" s="57"/>
      <c r="N839" s="57"/>
      <c r="O839" s="57"/>
      <c r="P839" s="57"/>
      <c r="Q839" s="57"/>
      <c r="R839" s="57"/>
      <c r="S839" s="57"/>
      <c r="T839" s="57"/>
      <c r="U839" s="55"/>
      <c r="V839" s="43"/>
      <c r="W839" s="43"/>
      <c r="X839" s="47"/>
      <c r="Y839" s="56"/>
      <c r="Z839" s="23"/>
      <c r="AA839" s="7"/>
    </row>
    <row r="840" spans="2:27" ht="76.5">
      <c r="B840" s="6"/>
      <c r="J840" s="52"/>
      <c r="K840" s="60" t="s">
        <v>207</v>
      </c>
      <c r="L840" s="58">
        <v>297.5</v>
      </c>
      <c r="M840" s="58">
        <v>0</v>
      </c>
      <c r="N840" s="58">
        <v>0</v>
      </c>
      <c r="O840" s="58">
        <v>0</v>
      </c>
      <c r="P840" s="58">
        <v>0</v>
      </c>
      <c r="Q840" s="58">
        <v>0</v>
      </c>
      <c r="R840" s="58">
        <f>L840+N840+P840</f>
        <v>297.5</v>
      </c>
      <c r="S840" s="58">
        <f>M840+O840+Q840</f>
        <v>0</v>
      </c>
      <c r="T840" s="58">
        <v>0</v>
      </c>
      <c r="U840" s="55" t="s">
        <v>799</v>
      </c>
      <c r="V840" s="43"/>
      <c r="W840" s="43"/>
      <c r="X840" s="47"/>
      <c r="Y840" s="56" t="s">
        <v>799</v>
      </c>
      <c r="Z840" s="23"/>
      <c r="AA840" s="7"/>
    </row>
    <row r="841" spans="2:27" ht="12.75">
      <c r="B841" s="6"/>
      <c r="J841" s="52"/>
      <c r="K841" s="59"/>
      <c r="L841" s="57"/>
      <c r="M841" s="57"/>
      <c r="N841" s="57"/>
      <c r="O841" s="57"/>
      <c r="P841" s="57"/>
      <c r="Q841" s="57"/>
      <c r="R841" s="57"/>
      <c r="S841" s="57"/>
      <c r="T841" s="57"/>
      <c r="U841" s="55"/>
      <c r="V841" s="43"/>
      <c r="W841" s="43"/>
      <c r="X841" s="47"/>
      <c r="Y841" s="56"/>
      <c r="Z841" s="23"/>
      <c r="AA841" s="7"/>
    </row>
    <row r="842" spans="2:27" ht="51">
      <c r="B842" s="6"/>
      <c r="J842" s="52"/>
      <c r="K842" s="53" t="s">
        <v>933</v>
      </c>
      <c r="L842" s="57"/>
      <c r="M842" s="57"/>
      <c r="N842" s="57"/>
      <c r="O842" s="57"/>
      <c r="P842" s="57"/>
      <c r="Q842" s="57"/>
      <c r="R842" s="57"/>
      <c r="S842" s="57"/>
      <c r="T842" s="57"/>
      <c r="U842" s="55"/>
      <c r="V842" s="43"/>
      <c r="W842" s="43"/>
      <c r="X842" s="47"/>
      <c r="Y842" s="56"/>
      <c r="Z842" s="23"/>
      <c r="AA842" s="7"/>
    </row>
    <row r="843" spans="2:27" ht="89.25">
      <c r="B843" s="6"/>
      <c r="J843" s="52" t="s">
        <v>934</v>
      </c>
      <c r="K843" s="53" t="s">
        <v>935</v>
      </c>
      <c r="L843" s="57"/>
      <c r="M843" s="57"/>
      <c r="N843" s="57"/>
      <c r="O843" s="57"/>
      <c r="P843" s="57"/>
      <c r="Q843" s="57"/>
      <c r="R843" s="57"/>
      <c r="S843" s="57"/>
      <c r="T843" s="57"/>
      <c r="U843" s="55"/>
      <c r="V843" s="43"/>
      <c r="W843" s="43"/>
      <c r="X843" s="47"/>
      <c r="Y843" s="56"/>
      <c r="Z843" s="23"/>
      <c r="AA843" s="7"/>
    </row>
    <row r="844" spans="2:27" ht="38.25">
      <c r="B844" s="6"/>
      <c r="J844" s="52"/>
      <c r="K844" s="53" t="s">
        <v>37</v>
      </c>
      <c r="L844" s="58">
        <v>46878.2</v>
      </c>
      <c r="M844" s="58">
        <v>0</v>
      </c>
      <c r="N844" s="58">
        <v>0</v>
      </c>
      <c r="O844" s="58">
        <v>0</v>
      </c>
      <c r="P844" s="58">
        <v>0</v>
      </c>
      <c r="Q844" s="58">
        <v>0</v>
      </c>
      <c r="R844" s="58">
        <f>L844+N844+P844</f>
        <v>46878.2</v>
      </c>
      <c r="S844" s="58">
        <f>M844+O844+Q844</f>
        <v>0</v>
      </c>
      <c r="T844" s="58">
        <v>0</v>
      </c>
      <c r="U844" s="55" t="s">
        <v>308</v>
      </c>
      <c r="V844" s="43"/>
      <c r="W844" s="43"/>
      <c r="X844" s="47"/>
      <c r="Y844" s="56" t="s">
        <v>308</v>
      </c>
      <c r="Z844" s="23"/>
      <c r="AA844" s="7"/>
    </row>
    <row r="845" spans="2:27" ht="12.75">
      <c r="B845" s="6"/>
      <c r="J845" s="52"/>
      <c r="K845" s="59"/>
      <c r="L845" s="57"/>
      <c r="M845" s="57"/>
      <c r="N845" s="57"/>
      <c r="O845" s="57"/>
      <c r="P845" s="57"/>
      <c r="Q845" s="57"/>
      <c r="R845" s="57"/>
      <c r="S845" s="57"/>
      <c r="T845" s="57"/>
      <c r="U845" s="55"/>
      <c r="V845" s="43"/>
      <c r="W845" s="43"/>
      <c r="X845" s="47"/>
      <c r="Y845" s="56"/>
      <c r="Z845" s="23"/>
      <c r="AA845" s="7"/>
    </row>
    <row r="846" spans="2:27" ht="102">
      <c r="B846" s="6"/>
      <c r="J846" s="52" t="s">
        <v>936</v>
      </c>
      <c r="K846" s="53" t="s">
        <v>937</v>
      </c>
      <c r="L846" s="57"/>
      <c r="M846" s="57"/>
      <c r="N846" s="57"/>
      <c r="O846" s="57"/>
      <c r="P846" s="57"/>
      <c r="Q846" s="57"/>
      <c r="R846" s="57"/>
      <c r="S846" s="57"/>
      <c r="T846" s="57"/>
      <c r="U846" s="55"/>
      <c r="V846" s="43"/>
      <c r="W846" s="43"/>
      <c r="X846" s="47"/>
      <c r="Y846" s="56"/>
      <c r="Z846" s="23"/>
      <c r="AA846" s="7"/>
    </row>
    <row r="847" spans="2:27" ht="25.5">
      <c r="B847" s="6"/>
      <c r="J847" s="52"/>
      <c r="K847" s="53" t="s">
        <v>37</v>
      </c>
      <c r="L847" s="58">
        <v>25053.8</v>
      </c>
      <c r="M847" s="58">
        <v>0</v>
      </c>
      <c r="N847" s="58">
        <v>0</v>
      </c>
      <c r="O847" s="58">
        <v>0</v>
      </c>
      <c r="P847" s="58">
        <v>0</v>
      </c>
      <c r="Q847" s="58">
        <v>0</v>
      </c>
      <c r="R847" s="58">
        <f>L847+N847+P847</f>
        <v>25053.8</v>
      </c>
      <c r="S847" s="58">
        <f>M847+O847+Q847</f>
        <v>0</v>
      </c>
      <c r="T847" s="58">
        <v>0</v>
      </c>
      <c r="U847" s="55" t="s">
        <v>397</v>
      </c>
      <c r="V847" s="43"/>
      <c r="W847" s="43"/>
      <c r="X847" s="47"/>
      <c r="Y847" s="56" t="s">
        <v>397</v>
      </c>
      <c r="Z847" s="23"/>
      <c r="AA847" s="7"/>
    </row>
    <row r="848" spans="2:27" ht="12.75">
      <c r="B848" s="6"/>
      <c r="J848" s="52"/>
      <c r="K848" s="59"/>
      <c r="L848" s="57"/>
      <c r="M848" s="57"/>
      <c r="N848" s="57"/>
      <c r="O848" s="57"/>
      <c r="P848" s="57"/>
      <c r="Q848" s="57"/>
      <c r="R848" s="57"/>
      <c r="S848" s="57"/>
      <c r="T848" s="57"/>
      <c r="U848" s="55"/>
      <c r="V848" s="43"/>
      <c r="W848" s="43"/>
      <c r="X848" s="47"/>
      <c r="Y848" s="56"/>
      <c r="Z848" s="23"/>
      <c r="AA848" s="7"/>
    </row>
    <row r="849" spans="2:27" ht="102">
      <c r="B849" s="6"/>
      <c r="J849" s="52" t="s">
        <v>938</v>
      </c>
      <c r="K849" s="53" t="s">
        <v>939</v>
      </c>
      <c r="L849" s="57"/>
      <c r="M849" s="57"/>
      <c r="N849" s="57"/>
      <c r="O849" s="57"/>
      <c r="P849" s="57"/>
      <c r="Q849" s="57"/>
      <c r="R849" s="57"/>
      <c r="S849" s="57"/>
      <c r="T849" s="57"/>
      <c r="U849" s="55"/>
      <c r="V849" s="43"/>
      <c r="W849" s="43"/>
      <c r="X849" s="47"/>
      <c r="Y849" s="56"/>
      <c r="Z849" s="23"/>
      <c r="AA849" s="7"/>
    </row>
    <row r="850" spans="2:27" ht="25.5">
      <c r="B850" s="6"/>
      <c r="J850" s="52"/>
      <c r="K850" s="53" t="s">
        <v>37</v>
      </c>
      <c r="L850" s="58">
        <v>18928.3</v>
      </c>
      <c r="M850" s="58">
        <v>0</v>
      </c>
      <c r="N850" s="58">
        <v>0</v>
      </c>
      <c r="O850" s="58">
        <v>0</v>
      </c>
      <c r="P850" s="58">
        <v>0</v>
      </c>
      <c r="Q850" s="58">
        <v>0</v>
      </c>
      <c r="R850" s="58">
        <f>L850+N850+P850</f>
        <v>18928.3</v>
      </c>
      <c r="S850" s="58">
        <f>M850+O850+Q850</f>
        <v>0</v>
      </c>
      <c r="T850" s="58">
        <v>0</v>
      </c>
      <c r="U850" s="55" t="s">
        <v>397</v>
      </c>
      <c r="V850" s="43"/>
      <c r="W850" s="43"/>
      <c r="X850" s="47"/>
      <c r="Y850" s="56" t="s">
        <v>397</v>
      </c>
      <c r="Z850" s="23"/>
      <c r="AA850" s="7"/>
    </row>
    <row r="851" spans="2:27" ht="12.75">
      <c r="B851" s="6"/>
      <c r="J851" s="52"/>
      <c r="K851" s="59"/>
      <c r="L851" s="57"/>
      <c r="M851" s="57"/>
      <c r="N851" s="57"/>
      <c r="O851" s="57"/>
      <c r="P851" s="57"/>
      <c r="Q851" s="57"/>
      <c r="R851" s="57"/>
      <c r="S851" s="57"/>
      <c r="T851" s="57"/>
      <c r="U851" s="55"/>
      <c r="V851" s="43"/>
      <c r="W851" s="43"/>
      <c r="X851" s="47"/>
      <c r="Y851" s="56"/>
      <c r="Z851" s="23"/>
      <c r="AA851" s="7"/>
    </row>
    <row r="852" spans="2:27" ht="102">
      <c r="B852" s="6"/>
      <c r="J852" s="52" t="s">
        <v>940</v>
      </c>
      <c r="K852" s="53" t="s">
        <v>941</v>
      </c>
      <c r="L852" s="57"/>
      <c r="M852" s="57"/>
      <c r="N852" s="57"/>
      <c r="O852" s="57"/>
      <c r="P852" s="57"/>
      <c r="Q852" s="57"/>
      <c r="R852" s="57"/>
      <c r="S852" s="57"/>
      <c r="T852" s="57"/>
      <c r="U852" s="55"/>
      <c r="V852" s="43"/>
      <c r="W852" s="43"/>
      <c r="X852" s="47"/>
      <c r="Y852" s="56"/>
      <c r="Z852" s="23"/>
      <c r="AA852" s="7"/>
    </row>
    <row r="853" spans="2:27" ht="25.5">
      <c r="B853" s="6"/>
      <c r="J853" s="52"/>
      <c r="K853" s="53" t="s">
        <v>37</v>
      </c>
      <c r="L853" s="58">
        <v>48438.4</v>
      </c>
      <c r="M853" s="58">
        <v>0</v>
      </c>
      <c r="N853" s="58">
        <v>0</v>
      </c>
      <c r="O853" s="58">
        <v>0</v>
      </c>
      <c r="P853" s="58">
        <v>0</v>
      </c>
      <c r="Q853" s="58">
        <v>0</v>
      </c>
      <c r="R853" s="58">
        <f>L853+N853+P853</f>
        <v>48438.4</v>
      </c>
      <c r="S853" s="58">
        <f>M853+O853+Q853</f>
        <v>0</v>
      </c>
      <c r="T853" s="58">
        <v>0</v>
      </c>
      <c r="U853" s="55" t="s">
        <v>397</v>
      </c>
      <c r="V853" s="43"/>
      <c r="W853" s="43"/>
      <c r="X853" s="47"/>
      <c r="Y853" s="56" t="s">
        <v>397</v>
      </c>
      <c r="Z853" s="23"/>
      <c r="AA853" s="7"/>
    </row>
    <row r="854" spans="2:27" ht="12.75">
      <c r="B854" s="6"/>
      <c r="J854" s="52"/>
      <c r="K854" s="59"/>
      <c r="L854" s="57"/>
      <c r="M854" s="57"/>
      <c r="N854" s="57"/>
      <c r="O854" s="57"/>
      <c r="P854" s="57"/>
      <c r="Q854" s="57"/>
      <c r="R854" s="57"/>
      <c r="S854" s="57"/>
      <c r="T854" s="57"/>
      <c r="U854" s="55"/>
      <c r="V854" s="43"/>
      <c r="W854" s="43"/>
      <c r="X854" s="47"/>
      <c r="Y854" s="56"/>
      <c r="Z854" s="23"/>
      <c r="AA854" s="7"/>
    </row>
    <row r="855" spans="2:27" ht="89.25">
      <c r="B855" s="6"/>
      <c r="J855" s="52" t="s">
        <v>942</v>
      </c>
      <c r="K855" s="53" t="s">
        <v>943</v>
      </c>
      <c r="L855" s="57"/>
      <c r="M855" s="57"/>
      <c r="N855" s="57"/>
      <c r="O855" s="57"/>
      <c r="P855" s="57"/>
      <c r="Q855" s="57"/>
      <c r="R855" s="57"/>
      <c r="S855" s="57"/>
      <c r="T855" s="57"/>
      <c r="U855" s="55"/>
      <c r="V855" s="43"/>
      <c r="W855" s="43"/>
      <c r="X855" s="47"/>
      <c r="Y855" s="56"/>
      <c r="Z855" s="23"/>
      <c r="AA855" s="7"/>
    </row>
    <row r="856" spans="2:27" ht="25.5">
      <c r="B856" s="6"/>
      <c r="J856" s="52"/>
      <c r="K856" s="53" t="s">
        <v>37</v>
      </c>
      <c r="L856" s="58">
        <v>47431.5</v>
      </c>
      <c r="M856" s="58">
        <v>0</v>
      </c>
      <c r="N856" s="58">
        <v>0</v>
      </c>
      <c r="O856" s="58">
        <v>0</v>
      </c>
      <c r="P856" s="58">
        <v>0</v>
      </c>
      <c r="Q856" s="58">
        <v>0</v>
      </c>
      <c r="R856" s="58">
        <f>L856+N856+P856</f>
        <v>47431.5</v>
      </c>
      <c r="S856" s="58">
        <f>M856+O856+Q856</f>
        <v>0</v>
      </c>
      <c r="T856" s="58">
        <v>0</v>
      </c>
      <c r="U856" s="55" t="s">
        <v>397</v>
      </c>
      <c r="V856" s="43"/>
      <c r="W856" s="43"/>
      <c r="X856" s="47"/>
      <c r="Y856" s="56" t="s">
        <v>397</v>
      </c>
      <c r="Z856" s="23"/>
      <c r="AA856" s="7"/>
    </row>
    <row r="857" spans="2:27" ht="12.75">
      <c r="B857" s="6"/>
      <c r="J857" s="52"/>
      <c r="K857" s="59"/>
      <c r="L857" s="57"/>
      <c r="M857" s="57"/>
      <c r="N857" s="57"/>
      <c r="O857" s="57"/>
      <c r="P857" s="57"/>
      <c r="Q857" s="57"/>
      <c r="R857" s="57"/>
      <c r="S857" s="57"/>
      <c r="T857" s="57"/>
      <c r="U857" s="55"/>
      <c r="V857" s="43"/>
      <c r="W857" s="43"/>
      <c r="X857" s="47"/>
      <c r="Y857" s="56"/>
      <c r="Z857" s="23"/>
      <c r="AA857" s="7"/>
    </row>
    <row r="858" spans="2:27" ht="127.5">
      <c r="B858" s="6"/>
      <c r="J858" s="52" t="s">
        <v>944</v>
      </c>
      <c r="K858" s="53" t="s">
        <v>945</v>
      </c>
      <c r="L858" s="57"/>
      <c r="M858" s="57"/>
      <c r="N858" s="57"/>
      <c r="O858" s="57"/>
      <c r="P858" s="57"/>
      <c r="Q858" s="57"/>
      <c r="R858" s="57"/>
      <c r="S858" s="57"/>
      <c r="T858" s="57"/>
      <c r="U858" s="55"/>
      <c r="V858" s="43"/>
      <c r="W858" s="43"/>
      <c r="X858" s="47"/>
      <c r="Y858" s="56"/>
      <c r="Z858" s="23"/>
      <c r="AA858" s="7"/>
    </row>
    <row r="859" spans="2:27" ht="38.25">
      <c r="B859" s="6"/>
      <c r="J859" s="52"/>
      <c r="K859" s="53" t="s">
        <v>37</v>
      </c>
      <c r="L859" s="58">
        <v>30917.2</v>
      </c>
      <c r="M859" s="58">
        <v>0</v>
      </c>
      <c r="N859" s="58">
        <v>0</v>
      </c>
      <c r="O859" s="58">
        <v>0</v>
      </c>
      <c r="P859" s="58">
        <v>0</v>
      </c>
      <c r="Q859" s="58">
        <v>0</v>
      </c>
      <c r="R859" s="58">
        <f>L859+N859+P859</f>
        <v>30917.2</v>
      </c>
      <c r="S859" s="58">
        <f>M859+O859+Q859</f>
        <v>0</v>
      </c>
      <c r="T859" s="58">
        <v>0</v>
      </c>
      <c r="U859" s="55" t="s">
        <v>308</v>
      </c>
      <c r="V859" s="43"/>
      <c r="W859" s="43"/>
      <c r="X859" s="47"/>
      <c r="Y859" s="56" t="s">
        <v>308</v>
      </c>
      <c r="Z859" s="23"/>
      <c r="AA859" s="7"/>
    </row>
    <row r="860" spans="2:27" ht="12.75">
      <c r="B860" s="6"/>
      <c r="J860" s="52"/>
      <c r="K860" s="59"/>
      <c r="L860" s="57"/>
      <c r="M860" s="57"/>
      <c r="N860" s="57"/>
      <c r="O860" s="57"/>
      <c r="P860" s="57"/>
      <c r="Q860" s="57"/>
      <c r="R860" s="57"/>
      <c r="S860" s="57"/>
      <c r="T860" s="57"/>
      <c r="U860" s="55"/>
      <c r="V860" s="43"/>
      <c r="W860" s="43"/>
      <c r="X860" s="47"/>
      <c r="Y860" s="56"/>
      <c r="Z860" s="23"/>
      <c r="AA860" s="7"/>
    </row>
    <row r="861" spans="2:27" ht="63.75">
      <c r="B861" s="6"/>
      <c r="J861" s="52" t="s">
        <v>946</v>
      </c>
      <c r="K861" s="53" t="s">
        <v>947</v>
      </c>
      <c r="L861" s="57"/>
      <c r="M861" s="57"/>
      <c r="N861" s="57"/>
      <c r="O861" s="57"/>
      <c r="P861" s="57"/>
      <c r="Q861" s="57"/>
      <c r="R861" s="57"/>
      <c r="S861" s="57"/>
      <c r="T861" s="57"/>
      <c r="U861" s="55"/>
      <c r="V861" s="43"/>
      <c r="W861" s="43"/>
      <c r="X861" s="47"/>
      <c r="Y861" s="56"/>
      <c r="Z861" s="23"/>
      <c r="AA861" s="7"/>
    </row>
    <row r="862" spans="2:27" ht="76.5">
      <c r="B862" s="6"/>
      <c r="J862" s="52"/>
      <c r="K862" s="53" t="s">
        <v>207</v>
      </c>
      <c r="L862" s="58">
        <v>461.4</v>
      </c>
      <c r="M862" s="58">
        <v>0</v>
      </c>
      <c r="N862" s="58">
        <v>0</v>
      </c>
      <c r="O862" s="58">
        <v>0</v>
      </c>
      <c r="P862" s="58">
        <v>0</v>
      </c>
      <c r="Q862" s="58">
        <v>0</v>
      </c>
      <c r="R862" s="58">
        <f>L862+N862+P862</f>
        <v>461.4</v>
      </c>
      <c r="S862" s="58">
        <f>M862+O862+Q862</f>
        <v>0</v>
      </c>
      <c r="T862" s="58">
        <v>0</v>
      </c>
      <c r="U862" s="55" t="s">
        <v>342</v>
      </c>
      <c r="V862" s="43"/>
      <c r="W862" s="43"/>
      <c r="X862" s="47"/>
      <c r="Y862" s="56" t="s">
        <v>342</v>
      </c>
      <c r="Z862" s="23"/>
      <c r="AA862" s="7"/>
    </row>
    <row r="863" spans="2:27" ht="12.75">
      <c r="B863" s="6"/>
      <c r="J863" s="52"/>
      <c r="K863" s="59"/>
      <c r="L863" s="57"/>
      <c r="M863" s="57"/>
      <c r="N863" s="57"/>
      <c r="O863" s="57"/>
      <c r="P863" s="57"/>
      <c r="Q863" s="57"/>
      <c r="R863" s="57"/>
      <c r="S863" s="57"/>
      <c r="T863" s="57"/>
      <c r="U863" s="55"/>
      <c r="V863" s="43"/>
      <c r="W863" s="43"/>
      <c r="X863" s="47"/>
      <c r="Y863" s="56"/>
      <c r="Z863" s="23"/>
      <c r="AA863" s="7"/>
    </row>
    <row r="864" spans="2:27" ht="63.75">
      <c r="B864" s="6"/>
      <c r="J864" s="52"/>
      <c r="K864" s="53" t="s">
        <v>280</v>
      </c>
      <c r="L864" s="57"/>
      <c r="M864" s="57"/>
      <c r="N864" s="57"/>
      <c r="O864" s="57"/>
      <c r="P864" s="57"/>
      <c r="Q864" s="57"/>
      <c r="R864" s="57"/>
      <c r="S864" s="57"/>
      <c r="T864" s="57"/>
      <c r="U864" s="55"/>
      <c r="V864" s="43"/>
      <c r="W864" s="43"/>
      <c r="X864" s="47"/>
      <c r="Y864" s="56"/>
      <c r="Z864" s="23"/>
      <c r="AA864" s="7"/>
    </row>
    <row r="865" spans="2:27" ht="165.75">
      <c r="B865" s="6"/>
      <c r="J865" s="52" t="s">
        <v>948</v>
      </c>
      <c r="K865" s="53" t="s">
        <v>949</v>
      </c>
      <c r="L865" s="57"/>
      <c r="M865" s="57"/>
      <c r="N865" s="57"/>
      <c r="O865" s="57"/>
      <c r="P865" s="57"/>
      <c r="Q865" s="57"/>
      <c r="R865" s="57"/>
      <c r="S865" s="57"/>
      <c r="T865" s="57"/>
      <c r="U865" s="55"/>
      <c r="V865" s="43"/>
      <c r="W865" s="43"/>
      <c r="X865" s="47"/>
      <c r="Y865" s="56"/>
      <c r="Z865" s="23"/>
      <c r="AA865" s="7"/>
    </row>
    <row r="866" spans="2:27" ht="38.25">
      <c r="B866" s="6"/>
      <c r="J866" s="52"/>
      <c r="K866" s="53" t="s">
        <v>37</v>
      </c>
      <c r="L866" s="58">
        <v>22700</v>
      </c>
      <c r="M866" s="58">
        <v>0</v>
      </c>
      <c r="N866" s="58">
        <v>0</v>
      </c>
      <c r="O866" s="58">
        <v>0</v>
      </c>
      <c r="P866" s="58">
        <v>0</v>
      </c>
      <c r="Q866" s="58">
        <v>0</v>
      </c>
      <c r="R866" s="58">
        <f>L866+N866+P866</f>
        <v>22700</v>
      </c>
      <c r="S866" s="58">
        <f>M866+O866+Q866</f>
        <v>0</v>
      </c>
      <c r="T866" s="58">
        <v>0</v>
      </c>
      <c r="U866" s="55" t="s">
        <v>308</v>
      </c>
      <c r="V866" s="43"/>
      <c r="W866" s="43"/>
      <c r="X866" s="47"/>
      <c r="Y866" s="56" t="s">
        <v>308</v>
      </c>
      <c r="Z866" s="23"/>
      <c r="AA866" s="7"/>
    </row>
    <row r="867" spans="2:27" ht="12.75">
      <c r="B867" s="6"/>
      <c r="J867" s="52"/>
      <c r="K867" s="59"/>
      <c r="L867" s="57"/>
      <c r="M867" s="57"/>
      <c r="N867" s="57"/>
      <c r="O867" s="57"/>
      <c r="P867" s="57"/>
      <c r="Q867" s="57"/>
      <c r="R867" s="57"/>
      <c r="S867" s="57"/>
      <c r="T867" s="57"/>
      <c r="U867" s="55"/>
      <c r="V867" s="43"/>
      <c r="W867" s="43"/>
      <c r="X867" s="47"/>
      <c r="Y867" s="56"/>
      <c r="Z867" s="23"/>
      <c r="AA867" s="7"/>
    </row>
    <row r="868" spans="2:27" ht="204">
      <c r="B868" s="6"/>
      <c r="J868" s="52" t="s">
        <v>950</v>
      </c>
      <c r="K868" s="53" t="s">
        <v>951</v>
      </c>
      <c r="L868" s="57"/>
      <c r="M868" s="57"/>
      <c r="N868" s="57"/>
      <c r="O868" s="57"/>
      <c r="P868" s="57"/>
      <c r="Q868" s="57"/>
      <c r="R868" s="57"/>
      <c r="S868" s="57"/>
      <c r="T868" s="57"/>
      <c r="U868" s="55"/>
      <c r="V868" s="43"/>
      <c r="W868" s="43"/>
      <c r="X868" s="47"/>
      <c r="Y868" s="56"/>
      <c r="Z868" s="23"/>
      <c r="AA868" s="7"/>
    </row>
    <row r="869" spans="2:27" ht="38.25">
      <c r="B869" s="6"/>
      <c r="J869" s="52"/>
      <c r="K869" s="53" t="s">
        <v>37</v>
      </c>
      <c r="L869" s="58">
        <v>101500</v>
      </c>
      <c r="M869" s="58">
        <v>0</v>
      </c>
      <c r="N869" s="58">
        <v>0</v>
      </c>
      <c r="O869" s="58">
        <v>0</v>
      </c>
      <c r="P869" s="58">
        <v>0</v>
      </c>
      <c r="Q869" s="58">
        <v>0</v>
      </c>
      <c r="R869" s="58">
        <f>L869+N869+P869</f>
        <v>101500</v>
      </c>
      <c r="S869" s="58">
        <f>M869+O869+Q869</f>
        <v>0</v>
      </c>
      <c r="T869" s="58">
        <v>0</v>
      </c>
      <c r="U869" s="55" t="s">
        <v>308</v>
      </c>
      <c r="V869" s="43"/>
      <c r="W869" s="43"/>
      <c r="X869" s="47"/>
      <c r="Y869" s="56" t="s">
        <v>308</v>
      </c>
      <c r="Z869" s="23"/>
      <c r="AA869" s="7"/>
    </row>
    <row r="870" spans="2:27" ht="12.75">
      <c r="B870" s="6"/>
      <c r="J870" s="52"/>
      <c r="K870" s="59"/>
      <c r="L870" s="57"/>
      <c r="M870" s="57"/>
      <c r="N870" s="57"/>
      <c r="O870" s="57"/>
      <c r="P870" s="57"/>
      <c r="Q870" s="57"/>
      <c r="R870" s="57"/>
      <c r="S870" s="57"/>
      <c r="T870" s="57"/>
      <c r="U870" s="55"/>
      <c r="V870" s="43"/>
      <c r="W870" s="43"/>
      <c r="X870" s="47"/>
      <c r="Y870" s="56"/>
      <c r="Z870" s="23"/>
      <c r="AA870" s="7"/>
    </row>
    <row r="871" spans="2:27" ht="114.75">
      <c r="B871" s="6"/>
      <c r="J871" s="52" t="s">
        <v>952</v>
      </c>
      <c r="K871" s="53" t="s">
        <v>953</v>
      </c>
      <c r="L871" s="57"/>
      <c r="M871" s="57"/>
      <c r="N871" s="57"/>
      <c r="O871" s="57"/>
      <c r="P871" s="57"/>
      <c r="Q871" s="57"/>
      <c r="R871" s="57"/>
      <c r="S871" s="57"/>
      <c r="T871" s="57"/>
      <c r="U871" s="55"/>
      <c r="V871" s="43"/>
      <c r="W871" s="43"/>
      <c r="X871" s="47"/>
      <c r="Y871" s="56"/>
      <c r="Z871" s="23"/>
      <c r="AA871" s="7"/>
    </row>
    <row r="872" spans="2:27" ht="25.5">
      <c r="B872" s="6"/>
      <c r="J872" s="52"/>
      <c r="K872" s="53" t="s">
        <v>37</v>
      </c>
      <c r="L872" s="58">
        <v>164260</v>
      </c>
      <c r="M872" s="58">
        <v>0</v>
      </c>
      <c r="N872" s="58">
        <v>0</v>
      </c>
      <c r="O872" s="58">
        <v>0</v>
      </c>
      <c r="P872" s="58">
        <v>0</v>
      </c>
      <c r="Q872" s="58">
        <v>0</v>
      </c>
      <c r="R872" s="58">
        <f>L872+N872+P872</f>
        <v>164260</v>
      </c>
      <c r="S872" s="58">
        <f>M872+O872+Q872</f>
        <v>0</v>
      </c>
      <c r="T872" s="58">
        <v>0</v>
      </c>
      <c r="U872" s="55" t="s">
        <v>397</v>
      </c>
      <c r="V872" s="43"/>
      <c r="W872" s="43"/>
      <c r="X872" s="47"/>
      <c r="Y872" s="56" t="s">
        <v>397</v>
      </c>
      <c r="Z872" s="23"/>
      <c r="AA872" s="7"/>
    </row>
    <row r="873" spans="2:27" ht="12.75">
      <c r="B873" s="6"/>
      <c r="J873" s="52"/>
      <c r="K873" s="59"/>
      <c r="L873" s="57"/>
      <c r="M873" s="57"/>
      <c r="N873" s="57"/>
      <c r="O873" s="57"/>
      <c r="P873" s="57"/>
      <c r="Q873" s="57"/>
      <c r="R873" s="57"/>
      <c r="S873" s="57"/>
      <c r="T873" s="57"/>
      <c r="U873" s="55"/>
      <c r="V873" s="43"/>
      <c r="W873" s="43"/>
      <c r="X873" s="47"/>
      <c r="Y873" s="56"/>
      <c r="Z873" s="23"/>
      <c r="AA873" s="7"/>
    </row>
    <row r="874" spans="2:27" ht="76.5">
      <c r="B874" s="6"/>
      <c r="J874" s="52" t="s">
        <v>954</v>
      </c>
      <c r="K874" s="53" t="s">
        <v>955</v>
      </c>
      <c r="L874" s="57"/>
      <c r="M874" s="57"/>
      <c r="N874" s="57"/>
      <c r="O874" s="57"/>
      <c r="P874" s="57"/>
      <c r="Q874" s="57"/>
      <c r="R874" s="57"/>
      <c r="S874" s="57"/>
      <c r="T874" s="57"/>
      <c r="U874" s="55"/>
      <c r="V874" s="43"/>
      <c r="W874" s="43"/>
      <c r="X874" s="47"/>
      <c r="Y874" s="56"/>
      <c r="Z874" s="23"/>
      <c r="AA874" s="7"/>
    </row>
    <row r="875" spans="2:27" ht="25.5">
      <c r="B875" s="6"/>
      <c r="J875" s="52"/>
      <c r="K875" s="53" t="s">
        <v>37</v>
      </c>
      <c r="L875" s="58">
        <v>40561.9</v>
      </c>
      <c r="M875" s="58">
        <v>0</v>
      </c>
      <c r="N875" s="58">
        <v>0</v>
      </c>
      <c r="O875" s="58">
        <v>0</v>
      </c>
      <c r="P875" s="58">
        <v>0</v>
      </c>
      <c r="Q875" s="58">
        <v>0</v>
      </c>
      <c r="R875" s="58">
        <f>L875+N875+P875</f>
        <v>40561.9</v>
      </c>
      <c r="S875" s="58">
        <f>M875+O875+Q875</f>
        <v>0</v>
      </c>
      <c r="T875" s="58">
        <v>0</v>
      </c>
      <c r="U875" s="55" t="s">
        <v>397</v>
      </c>
      <c r="V875" s="43"/>
      <c r="W875" s="43"/>
      <c r="X875" s="47"/>
      <c r="Y875" s="56" t="s">
        <v>397</v>
      </c>
      <c r="Z875" s="23"/>
      <c r="AA875" s="7"/>
    </row>
    <row r="876" spans="2:27" ht="12.75">
      <c r="B876" s="6"/>
      <c r="J876" s="52"/>
      <c r="K876" s="59"/>
      <c r="L876" s="57"/>
      <c r="M876" s="57"/>
      <c r="N876" s="57"/>
      <c r="O876" s="57"/>
      <c r="P876" s="57"/>
      <c r="Q876" s="57"/>
      <c r="R876" s="57"/>
      <c r="S876" s="57"/>
      <c r="T876" s="57"/>
      <c r="U876" s="55"/>
      <c r="V876" s="43"/>
      <c r="W876" s="43"/>
      <c r="X876" s="47"/>
      <c r="Y876" s="56"/>
      <c r="Z876" s="23"/>
      <c r="AA876" s="7"/>
    </row>
    <row r="877" spans="2:27" ht="76.5">
      <c r="B877" s="6"/>
      <c r="J877" s="52" t="s">
        <v>956</v>
      </c>
      <c r="K877" s="53" t="s">
        <v>957</v>
      </c>
      <c r="L877" s="57"/>
      <c r="M877" s="57"/>
      <c r="N877" s="57"/>
      <c r="O877" s="57"/>
      <c r="P877" s="57"/>
      <c r="Q877" s="57"/>
      <c r="R877" s="57"/>
      <c r="S877" s="57"/>
      <c r="T877" s="57"/>
      <c r="U877" s="55"/>
      <c r="V877" s="43"/>
      <c r="W877" s="43"/>
      <c r="X877" s="47"/>
      <c r="Y877" s="56"/>
      <c r="Z877" s="23"/>
      <c r="AA877" s="7"/>
    </row>
    <row r="878" spans="2:27" ht="25.5">
      <c r="B878" s="6"/>
      <c r="J878" s="52"/>
      <c r="K878" s="53" t="s">
        <v>37</v>
      </c>
      <c r="L878" s="58">
        <v>63430</v>
      </c>
      <c r="M878" s="58">
        <v>0</v>
      </c>
      <c r="N878" s="58">
        <v>0</v>
      </c>
      <c r="O878" s="58">
        <v>0</v>
      </c>
      <c r="P878" s="58">
        <v>0</v>
      </c>
      <c r="Q878" s="58">
        <v>0</v>
      </c>
      <c r="R878" s="58">
        <f>L878+N878+P878</f>
        <v>63430</v>
      </c>
      <c r="S878" s="58">
        <f>M878+O878+Q878</f>
        <v>0</v>
      </c>
      <c r="T878" s="58">
        <v>0</v>
      </c>
      <c r="U878" s="55" t="s">
        <v>397</v>
      </c>
      <c r="V878" s="43"/>
      <c r="W878" s="43"/>
      <c r="X878" s="47"/>
      <c r="Y878" s="56" t="s">
        <v>397</v>
      </c>
      <c r="Z878" s="23"/>
      <c r="AA878" s="7"/>
    </row>
    <row r="879" spans="2:27" ht="12.75">
      <c r="B879" s="6"/>
      <c r="J879" s="52"/>
      <c r="K879" s="59"/>
      <c r="L879" s="57"/>
      <c r="M879" s="57"/>
      <c r="N879" s="57"/>
      <c r="O879" s="57"/>
      <c r="P879" s="57"/>
      <c r="Q879" s="57"/>
      <c r="R879" s="57"/>
      <c r="S879" s="57"/>
      <c r="T879" s="57"/>
      <c r="U879" s="55"/>
      <c r="V879" s="43"/>
      <c r="W879" s="43"/>
      <c r="X879" s="47"/>
      <c r="Y879" s="56"/>
      <c r="Z879" s="23"/>
      <c r="AA879" s="7"/>
    </row>
    <row r="880" spans="2:27" ht="76.5">
      <c r="B880" s="6"/>
      <c r="J880" s="52" t="s">
        <v>958</v>
      </c>
      <c r="K880" s="53" t="s">
        <v>959</v>
      </c>
      <c r="L880" s="57"/>
      <c r="M880" s="57"/>
      <c r="N880" s="57"/>
      <c r="O880" s="57"/>
      <c r="P880" s="57"/>
      <c r="Q880" s="57"/>
      <c r="R880" s="57"/>
      <c r="S880" s="57"/>
      <c r="T880" s="57"/>
      <c r="U880" s="55"/>
      <c r="V880" s="43"/>
      <c r="W880" s="43"/>
      <c r="X880" s="47"/>
      <c r="Y880" s="56"/>
      <c r="Z880" s="23"/>
      <c r="AA880" s="7"/>
    </row>
    <row r="881" spans="2:27" ht="25.5">
      <c r="B881" s="6"/>
      <c r="J881" s="52"/>
      <c r="K881" s="53" t="s">
        <v>37</v>
      </c>
      <c r="L881" s="58">
        <v>65413.2</v>
      </c>
      <c r="M881" s="58">
        <v>0</v>
      </c>
      <c r="N881" s="58">
        <v>0</v>
      </c>
      <c r="O881" s="58">
        <v>0</v>
      </c>
      <c r="P881" s="58">
        <v>0</v>
      </c>
      <c r="Q881" s="58">
        <v>0</v>
      </c>
      <c r="R881" s="58">
        <f>L881+N881+P881</f>
        <v>65413.2</v>
      </c>
      <c r="S881" s="58">
        <f>M881+O881+Q881</f>
        <v>0</v>
      </c>
      <c r="T881" s="58">
        <v>0</v>
      </c>
      <c r="U881" s="55" t="s">
        <v>397</v>
      </c>
      <c r="V881" s="43"/>
      <c r="W881" s="43"/>
      <c r="X881" s="47"/>
      <c r="Y881" s="56" t="s">
        <v>397</v>
      </c>
      <c r="Z881" s="23"/>
      <c r="AA881" s="7"/>
    </row>
    <row r="882" spans="2:27" ht="12.75">
      <c r="B882" s="6"/>
      <c r="J882" s="52"/>
      <c r="K882" s="59"/>
      <c r="L882" s="57"/>
      <c r="M882" s="57"/>
      <c r="N882" s="57"/>
      <c r="O882" s="57"/>
      <c r="P882" s="57"/>
      <c r="Q882" s="57"/>
      <c r="R882" s="57"/>
      <c r="S882" s="57"/>
      <c r="T882" s="57"/>
      <c r="U882" s="55"/>
      <c r="V882" s="43"/>
      <c r="W882" s="43"/>
      <c r="X882" s="47"/>
      <c r="Y882" s="56"/>
      <c r="Z882" s="23"/>
      <c r="AA882" s="7"/>
    </row>
    <row r="883" spans="2:27" ht="76.5">
      <c r="B883" s="6"/>
      <c r="J883" s="52" t="s">
        <v>960</v>
      </c>
      <c r="K883" s="53" t="s">
        <v>961</v>
      </c>
      <c r="L883" s="57"/>
      <c r="M883" s="57"/>
      <c r="N883" s="57"/>
      <c r="O883" s="57"/>
      <c r="P883" s="57"/>
      <c r="Q883" s="57"/>
      <c r="R883" s="57"/>
      <c r="S883" s="57"/>
      <c r="T883" s="57"/>
      <c r="U883" s="55"/>
      <c r="V883" s="43"/>
      <c r="W883" s="43"/>
      <c r="X883" s="47"/>
      <c r="Y883" s="56"/>
      <c r="Z883" s="23"/>
      <c r="AA883" s="7"/>
    </row>
    <row r="884" spans="2:27" ht="25.5">
      <c r="B884" s="6"/>
      <c r="J884" s="52"/>
      <c r="K884" s="53" t="s">
        <v>37</v>
      </c>
      <c r="L884" s="58">
        <v>49762.5</v>
      </c>
      <c r="M884" s="58">
        <v>0</v>
      </c>
      <c r="N884" s="58">
        <v>0</v>
      </c>
      <c r="O884" s="58">
        <v>0</v>
      </c>
      <c r="P884" s="58">
        <v>0</v>
      </c>
      <c r="Q884" s="58">
        <v>0</v>
      </c>
      <c r="R884" s="58">
        <f>L884+N884+P884</f>
        <v>49762.5</v>
      </c>
      <c r="S884" s="58">
        <f>M884+O884+Q884</f>
        <v>0</v>
      </c>
      <c r="T884" s="58">
        <v>0</v>
      </c>
      <c r="U884" s="55" t="s">
        <v>397</v>
      </c>
      <c r="V884" s="43"/>
      <c r="W884" s="43"/>
      <c r="X884" s="47"/>
      <c r="Y884" s="56" t="s">
        <v>397</v>
      </c>
      <c r="Z884" s="23"/>
      <c r="AA884" s="7"/>
    </row>
    <row r="885" spans="2:27" ht="12.75">
      <c r="B885" s="6"/>
      <c r="J885" s="52"/>
      <c r="K885" s="59"/>
      <c r="L885" s="57"/>
      <c r="M885" s="57"/>
      <c r="N885" s="57"/>
      <c r="O885" s="57"/>
      <c r="P885" s="57"/>
      <c r="Q885" s="57"/>
      <c r="R885" s="57"/>
      <c r="S885" s="57"/>
      <c r="T885" s="57"/>
      <c r="U885" s="55"/>
      <c r="V885" s="43"/>
      <c r="W885" s="43"/>
      <c r="X885" s="47"/>
      <c r="Y885" s="56"/>
      <c r="Z885" s="23"/>
      <c r="AA885" s="7"/>
    </row>
    <row r="886" spans="2:27" ht="76.5">
      <c r="B886" s="6"/>
      <c r="J886" s="52" t="s">
        <v>962</v>
      </c>
      <c r="K886" s="53" t="s">
        <v>963</v>
      </c>
      <c r="L886" s="57"/>
      <c r="M886" s="57"/>
      <c r="N886" s="57"/>
      <c r="O886" s="57"/>
      <c r="P886" s="57"/>
      <c r="Q886" s="57"/>
      <c r="R886" s="57"/>
      <c r="S886" s="57"/>
      <c r="T886" s="57"/>
      <c r="U886" s="55"/>
      <c r="V886" s="43"/>
      <c r="W886" s="43"/>
      <c r="X886" s="47"/>
      <c r="Y886" s="56"/>
      <c r="Z886" s="23"/>
      <c r="AA886" s="7"/>
    </row>
    <row r="887" spans="2:27" ht="25.5">
      <c r="B887" s="6"/>
      <c r="J887" s="52"/>
      <c r="K887" s="53" t="s">
        <v>37</v>
      </c>
      <c r="L887" s="58">
        <v>47147.9</v>
      </c>
      <c r="M887" s="58">
        <v>0</v>
      </c>
      <c r="N887" s="58">
        <v>0</v>
      </c>
      <c r="O887" s="58">
        <v>0</v>
      </c>
      <c r="P887" s="58">
        <v>0</v>
      </c>
      <c r="Q887" s="58">
        <v>0</v>
      </c>
      <c r="R887" s="58">
        <f>L887+N887+P887</f>
        <v>47147.9</v>
      </c>
      <c r="S887" s="58">
        <f>M887+O887+Q887</f>
        <v>0</v>
      </c>
      <c r="T887" s="58">
        <v>0</v>
      </c>
      <c r="U887" s="55" t="s">
        <v>397</v>
      </c>
      <c r="V887" s="43"/>
      <c r="W887" s="43"/>
      <c r="X887" s="47"/>
      <c r="Y887" s="56" t="s">
        <v>397</v>
      </c>
      <c r="Z887" s="23"/>
      <c r="AA887" s="7"/>
    </row>
    <row r="888" spans="2:27" ht="12.75">
      <c r="B888" s="6"/>
      <c r="J888" s="52"/>
      <c r="K888" s="59"/>
      <c r="L888" s="57"/>
      <c r="M888" s="57"/>
      <c r="N888" s="57"/>
      <c r="O888" s="57"/>
      <c r="P888" s="57"/>
      <c r="Q888" s="57"/>
      <c r="R888" s="57"/>
      <c r="S888" s="57"/>
      <c r="T888" s="57"/>
      <c r="U888" s="55"/>
      <c r="V888" s="43"/>
      <c r="W888" s="43"/>
      <c r="X888" s="47"/>
      <c r="Y888" s="56"/>
      <c r="Z888" s="23"/>
      <c r="AA888" s="7"/>
    </row>
    <row r="889" spans="2:27" ht="140.25">
      <c r="B889" s="6"/>
      <c r="J889" s="52" t="s">
        <v>964</v>
      </c>
      <c r="K889" s="53" t="s">
        <v>965</v>
      </c>
      <c r="L889" s="57"/>
      <c r="M889" s="57"/>
      <c r="N889" s="57"/>
      <c r="O889" s="57"/>
      <c r="P889" s="57"/>
      <c r="Q889" s="57"/>
      <c r="R889" s="57"/>
      <c r="S889" s="57"/>
      <c r="T889" s="57"/>
      <c r="U889" s="55"/>
      <c r="V889" s="43"/>
      <c r="W889" s="43"/>
      <c r="X889" s="47"/>
      <c r="Y889" s="56"/>
      <c r="Z889" s="23"/>
      <c r="AA889" s="7"/>
    </row>
    <row r="890" spans="2:27" ht="102">
      <c r="B890" s="6"/>
      <c r="J890" s="52"/>
      <c r="K890" s="53" t="s">
        <v>37</v>
      </c>
      <c r="L890" s="58">
        <v>186366.4</v>
      </c>
      <c r="M890" s="58">
        <v>70136.6</v>
      </c>
      <c r="N890" s="58">
        <v>0</v>
      </c>
      <c r="O890" s="58">
        <v>0</v>
      </c>
      <c r="P890" s="58">
        <v>0</v>
      </c>
      <c r="Q890" s="58">
        <v>0</v>
      </c>
      <c r="R890" s="58">
        <f>L890+N890+P890</f>
        <v>186366.4</v>
      </c>
      <c r="S890" s="58">
        <f>M890+O890+Q890</f>
        <v>70136.6</v>
      </c>
      <c r="T890" s="58">
        <v>70136.6</v>
      </c>
      <c r="U890" s="55" t="s">
        <v>966</v>
      </c>
      <c r="V890" s="43"/>
      <c r="W890" s="43"/>
      <c r="X890" s="47"/>
      <c r="Y890" s="56" t="s">
        <v>966</v>
      </c>
      <c r="Z890" s="23"/>
      <c r="AA890" s="7"/>
    </row>
    <row r="891" spans="2:27" ht="12.75">
      <c r="B891" s="6"/>
      <c r="J891" s="52"/>
      <c r="K891" s="59"/>
      <c r="L891" s="57"/>
      <c r="M891" s="57"/>
      <c r="N891" s="57"/>
      <c r="O891" s="57"/>
      <c r="P891" s="57"/>
      <c r="Q891" s="57"/>
      <c r="R891" s="57"/>
      <c r="S891" s="57"/>
      <c r="T891" s="57"/>
      <c r="U891" s="55"/>
      <c r="V891" s="43"/>
      <c r="W891" s="43"/>
      <c r="X891" s="47"/>
      <c r="Y891" s="56"/>
      <c r="Z891" s="23"/>
      <c r="AA891" s="7"/>
    </row>
    <row r="892" spans="2:27" ht="51">
      <c r="B892" s="6"/>
      <c r="J892" s="52"/>
      <c r="K892" s="53" t="s">
        <v>552</v>
      </c>
      <c r="L892" s="57"/>
      <c r="M892" s="57"/>
      <c r="N892" s="57"/>
      <c r="O892" s="57"/>
      <c r="P892" s="57"/>
      <c r="Q892" s="57"/>
      <c r="R892" s="57"/>
      <c r="S892" s="57"/>
      <c r="T892" s="57"/>
      <c r="U892" s="55"/>
      <c r="V892" s="43"/>
      <c r="W892" s="43"/>
      <c r="X892" s="47"/>
      <c r="Y892" s="56"/>
      <c r="Z892" s="23"/>
      <c r="AA892" s="7"/>
    </row>
    <row r="893" spans="2:27" ht="114.75">
      <c r="B893" s="6"/>
      <c r="J893" s="52" t="s">
        <v>967</v>
      </c>
      <c r="K893" s="53" t="s">
        <v>968</v>
      </c>
      <c r="L893" s="57"/>
      <c r="M893" s="57"/>
      <c r="N893" s="57"/>
      <c r="O893" s="57"/>
      <c r="P893" s="57"/>
      <c r="Q893" s="57"/>
      <c r="R893" s="57"/>
      <c r="S893" s="57"/>
      <c r="T893" s="57"/>
      <c r="U893" s="55"/>
      <c r="V893" s="43"/>
      <c r="W893" s="43"/>
      <c r="X893" s="47"/>
      <c r="Y893" s="56"/>
      <c r="Z893" s="23"/>
      <c r="AA893" s="7"/>
    </row>
    <row r="894" spans="2:27" ht="76.5">
      <c r="B894" s="6"/>
      <c r="J894" s="52"/>
      <c r="K894" s="53" t="s">
        <v>37</v>
      </c>
      <c r="L894" s="58">
        <v>4390.9</v>
      </c>
      <c r="M894" s="58">
        <v>0</v>
      </c>
      <c r="N894" s="58">
        <v>0</v>
      </c>
      <c r="O894" s="58">
        <v>0</v>
      </c>
      <c r="P894" s="58">
        <v>0</v>
      </c>
      <c r="Q894" s="58">
        <v>0</v>
      </c>
      <c r="R894" s="58">
        <f>L894+N894+P894</f>
        <v>4390.9</v>
      </c>
      <c r="S894" s="58">
        <f>M894+O894+Q894</f>
        <v>0</v>
      </c>
      <c r="T894" s="58">
        <v>0</v>
      </c>
      <c r="U894" s="55" t="s">
        <v>342</v>
      </c>
      <c r="V894" s="43"/>
      <c r="W894" s="43"/>
      <c r="X894" s="47"/>
      <c r="Y894" s="56" t="s">
        <v>342</v>
      </c>
      <c r="Z894" s="23"/>
      <c r="AA894" s="7"/>
    </row>
    <row r="895" spans="2:27" ht="12.75">
      <c r="B895" s="6"/>
      <c r="J895" s="52"/>
      <c r="K895" s="59"/>
      <c r="L895" s="57"/>
      <c r="M895" s="57"/>
      <c r="N895" s="57"/>
      <c r="O895" s="57"/>
      <c r="P895" s="57"/>
      <c r="Q895" s="57"/>
      <c r="R895" s="57"/>
      <c r="S895" s="57"/>
      <c r="T895" s="57"/>
      <c r="U895" s="55"/>
      <c r="V895" s="43"/>
      <c r="W895" s="43"/>
      <c r="X895" s="47"/>
      <c r="Y895" s="56"/>
      <c r="Z895" s="23"/>
      <c r="AA895" s="7"/>
    </row>
    <row r="896" spans="2:27" ht="51">
      <c r="B896" s="6"/>
      <c r="J896" s="52"/>
      <c r="K896" s="53" t="s">
        <v>400</v>
      </c>
      <c r="L896" s="57"/>
      <c r="M896" s="57"/>
      <c r="N896" s="57"/>
      <c r="O896" s="57"/>
      <c r="P896" s="57"/>
      <c r="Q896" s="57"/>
      <c r="R896" s="57"/>
      <c r="S896" s="57"/>
      <c r="T896" s="57"/>
      <c r="U896" s="55"/>
      <c r="V896" s="43"/>
      <c r="W896" s="43"/>
      <c r="X896" s="47"/>
      <c r="Y896" s="56"/>
      <c r="Z896" s="23"/>
      <c r="AA896" s="7"/>
    </row>
    <row r="897" spans="2:27" ht="102">
      <c r="B897" s="6"/>
      <c r="J897" s="52" t="s">
        <v>969</v>
      </c>
      <c r="K897" s="53" t="s">
        <v>970</v>
      </c>
      <c r="L897" s="57"/>
      <c r="M897" s="57"/>
      <c r="N897" s="57"/>
      <c r="O897" s="57"/>
      <c r="P897" s="57"/>
      <c r="Q897" s="57"/>
      <c r="R897" s="57"/>
      <c r="S897" s="57"/>
      <c r="T897" s="57"/>
      <c r="U897" s="55"/>
      <c r="V897" s="43"/>
      <c r="W897" s="43"/>
      <c r="X897" s="47"/>
      <c r="Y897" s="56"/>
      <c r="Z897" s="23"/>
      <c r="AA897" s="7"/>
    </row>
    <row r="898" spans="2:27" ht="63.75">
      <c r="B898" s="6"/>
      <c r="J898" s="52"/>
      <c r="K898" s="53" t="s">
        <v>37</v>
      </c>
      <c r="L898" s="58">
        <v>37738.5</v>
      </c>
      <c r="M898" s="58">
        <v>0</v>
      </c>
      <c r="N898" s="58">
        <v>0</v>
      </c>
      <c r="O898" s="58">
        <v>0</v>
      </c>
      <c r="P898" s="58">
        <v>0</v>
      </c>
      <c r="Q898" s="58">
        <v>0</v>
      </c>
      <c r="R898" s="58">
        <f>L898+N898+P898</f>
        <v>37738.5</v>
      </c>
      <c r="S898" s="58">
        <f>M898+O898+Q898</f>
        <v>0</v>
      </c>
      <c r="T898" s="58">
        <v>0</v>
      </c>
      <c r="U898" s="55" t="s">
        <v>971</v>
      </c>
      <c r="V898" s="43"/>
      <c r="W898" s="43"/>
      <c r="X898" s="47"/>
      <c r="Y898" s="56" t="s">
        <v>971</v>
      </c>
      <c r="Z898" s="23"/>
      <c r="AA898" s="7"/>
    </row>
    <row r="899" spans="2:27" ht="12.75">
      <c r="B899" s="6"/>
      <c r="J899" s="52"/>
      <c r="K899" s="59"/>
      <c r="L899" s="57"/>
      <c r="M899" s="57"/>
      <c r="N899" s="57"/>
      <c r="O899" s="57"/>
      <c r="P899" s="57"/>
      <c r="Q899" s="57"/>
      <c r="R899" s="57"/>
      <c r="S899" s="57"/>
      <c r="T899" s="57"/>
      <c r="U899" s="55"/>
      <c r="V899" s="43"/>
      <c r="W899" s="43"/>
      <c r="X899" s="47"/>
      <c r="Y899" s="56"/>
      <c r="Z899" s="23"/>
      <c r="AA899" s="7"/>
    </row>
    <row r="900" spans="2:27" ht="51">
      <c r="B900" s="6"/>
      <c r="J900" s="52"/>
      <c r="K900" s="53" t="s">
        <v>331</v>
      </c>
      <c r="L900" s="57"/>
      <c r="M900" s="57"/>
      <c r="N900" s="57"/>
      <c r="O900" s="57"/>
      <c r="P900" s="57"/>
      <c r="Q900" s="57"/>
      <c r="R900" s="57"/>
      <c r="S900" s="57"/>
      <c r="T900" s="57"/>
      <c r="U900" s="55"/>
      <c r="V900" s="43"/>
      <c r="W900" s="43"/>
      <c r="X900" s="47"/>
      <c r="Y900" s="56"/>
      <c r="Z900" s="23"/>
      <c r="AA900" s="7"/>
    </row>
    <row r="901" spans="2:27" ht="102">
      <c r="B901" s="6"/>
      <c r="J901" s="52" t="s">
        <v>972</v>
      </c>
      <c r="K901" s="53" t="s">
        <v>973</v>
      </c>
      <c r="L901" s="57"/>
      <c r="M901" s="57"/>
      <c r="N901" s="57"/>
      <c r="O901" s="57"/>
      <c r="P901" s="57"/>
      <c r="Q901" s="57"/>
      <c r="R901" s="57"/>
      <c r="S901" s="57"/>
      <c r="T901" s="57"/>
      <c r="U901" s="55"/>
      <c r="V901" s="43"/>
      <c r="W901" s="43"/>
      <c r="X901" s="47"/>
      <c r="Y901" s="56"/>
      <c r="Z901" s="23"/>
      <c r="AA901" s="7"/>
    </row>
    <row r="902" spans="2:27" ht="114.75">
      <c r="B902" s="6"/>
      <c r="J902" s="52"/>
      <c r="K902" s="53" t="s">
        <v>37</v>
      </c>
      <c r="L902" s="58">
        <v>24605</v>
      </c>
      <c r="M902" s="58">
        <v>0</v>
      </c>
      <c r="N902" s="58">
        <v>0</v>
      </c>
      <c r="O902" s="58">
        <v>0</v>
      </c>
      <c r="P902" s="58">
        <v>0</v>
      </c>
      <c r="Q902" s="58">
        <v>0</v>
      </c>
      <c r="R902" s="58">
        <f>L902+N902+P902</f>
        <v>24605</v>
      </c>
      <c r="S902" s="58">
        <f>M902+O902+Q902</f>
        <v>0</v>
      </c>
      <c r="T902" s="58">
        <v>0</v>
      </c>
      <c r="U902" s="55" t="s">
        <v>974</v>
      </c>
      <c r="V902" s="43"/>
      <c r="W902" s="43"/>
      <c r="X902" s="47"/>
      <c r="Y902" s="56" t="s">
        <v>974</v>
      </c>
      <c r="Z902" s="23"/>
      <c r="AA902" s="7"/>
    </row>
    <row r="903" spans="2:27" ht="12.75">
      <c r="B903" s="6"/>
      <c r="J903" s="52"/>
      <c r="K903" s="59"/>
      <c r="L903" s="57"/>
      <c r="M903" s="57"/>
      <c r="N903" s="57"/>
      <c r="O903" s="57"/>
      <c r="P903" s="57"/>
      <c r="Q903" s="57"/>
      <c r="R903" s="57"/>
      <c r="S903" s="57"/>
      <c r="T903" s="57"/>
      <c r="U903" s="55"/>
      <c r="V903" s="43"/>
      <c r="W903" s="43"/>
      <c r="X903" s="47"/>
      <c r="Y903" s="56"/>
      <c r="Z903" s="23"/>
      <c r="AA903" s="7"/>
    </row>
    <row r="904" spans="2:27" ht="89.25">
      <c r="B904" s="6"/>
      <c r="J904" s="52" t="s">
        <v>975</v>
      </c>
      <c r="K904" s="53" t="s">
        <v>976</v>
      </c>
      <c r="L904" s="57"/>
      <c r="M904" s="57"/>
      <c r="N904" s="57"/>
      <c r="O904" s="57"/>
      <c r="P904" s="57"/>
      <c r="Q904" s="57"/>
      <c r="R904" s="57"/>
      <c r="S904" s="57"/>
      <c r="T904" s="57"/>
      <c r="U904" s="55"/>
      <c r="V904" s="43"/>
      <c r="W904" s="43"/>
      <c r="X904" s="47"/>
      <c r="Y904" s="56"/>
      <c r="Z904" s="23"/>
      <c r="AA904" s="7"/>
    </row>
    <row r="905" spans="2:27" ht="25.5">
      <c r="B905" s="6"/>
      <c r="J905" s="52"/>
      <c r="K905" s="53" t="s">
        <v>37</v>
      </c>
      <c r="L905" s="58">
        <v>13900</v>
      </c>
      <c r="M905" s="58">
        <v>0</v>
      </c>
      <c r="N905" s="58">
        <v>0</v>
      </c>
      <c r="O905" s="58">
        <v>0</v>
      </c>
      <c r="P905" s="58">
        <v>0</v>
      </c>
      <c r="Q905" s="58">
        <v>0</v>
      </c>
      <c r="R905" s="58">
        <f>L905+N905+P905</f>
        <v>13900</v>
      </c>
      <c r="S905" s="58">
        <f>M905+O905+Q905</f>
        <v>0</v>
      </c>
      <c r="T905" s="58">
        <v>0</v>
      </c>
      <c r="U905" s="55" t="s">
        <v>397</v>
      </c>
      <c r="V905" s="43"/>
      <c r="W905" s="43"/>
      <c r="X905" s="47"/>
      <c r="Y905" s="56" t="s">
        <v>397</v>
      </c>
      <c r="Z905" s="23"/>
      <c r="AA905" s="7"/>
    </row>
    <row r="906" spans="2:27" ht="12.75">
      <c r="B906" s="6"/>
      <c r="J906" s="52"/>
      <c r="K906" s="59"/>
      <c r="L906" s="57"/>
      <c r="M906" s="57"/>
      <c r="N906" s="57"/>
      <c r="O906" s="57"/>
      <c r="P906" s="57"/>
      <c r="Q906" s="57"/>
      <c r="R906" s="57"/>
      <c r="S906" s="57"/>
      <c r="T906" s="57"/>
      <c r="U906" s="55"/>
      <c r="V906" s="43"/>
      <c r="W906" s="43"/>
      <c r="X906" s="47"/>
      <c r="Y906" s="56"/>
      <c r="Z906" s="23"/>
      <c r="AA906" s="7"/>
    </row>
    <row r="907" spans="2:27" ht="102">
      <c r="B907" s="6"/>
      <c r="J907" s="52" t="s">
        <v>977</v>
      </c>
      <c r="K907" s="53" t="s">
        <v>978</v>
      </c>
      <c r="L907" s="57"/>
      <c r="M907" s="57"/>
      <c r="N907" s="57"/>
      <c r="O907" s="57"/>
      <c r="P907" s="57"/>
      <c r="Q907" s="57"/>
      <c r="R907" s="57"/>
      <c r="S907" s="57"/>
      <c r="T907" s="57"/>
      <c r="U907" s="55"/>
      <c r="V907" s="43"/>
      <c r="W907" s="43"/>
      <c r="X907" s="47"/>
      <c r="Y907" s="56"/>
      <c r="Z907" s="23"/>
      <c r="AA907" s="7"/>
    </row>
    <row r="908" spans="2:27" ht="102">
      <c r="B908" s="6"/>
      <c r="J908" s="52"/>
      <c r="K908" s="53" t="s">
        <v>37</v>
      </c>
      <c r="L908" s="58">
        <v>47242</v>
      </c>
      <c r="M908" s="58">
        <v>0</v>
      </c>
      <c r="N908" s="58">
        <v>0</v>
      </c>
      <c r="O908" s="58">
        <v>0</v>
      </c>
      <c r="P908" s="58">
        <v>0</v>
      </c>
      <c r="Q908" s="58">
        <v>0</v>
      </c>
      <c r="R908" s="58">
        <f>L908+N908+P908</f>
        <v>47242</v>
      </c>
      <c r="S908" s="58">
        <f>M908+O908+Q908</f>
        <v>0</v>
      </c>
      <c r="T908" s="58">
        <v>0</v>
      </c>
      <c r="U908" s="55" t="s">
        <v>979</v>
      </c>
      <c r="V908" s="43"/>
      <c r="W908" s="43"/>
      <c r="X908" s="47"/>
      <c r="Y908" s="56" t="s">
        <v>979</v>
      </c>
      <c r="Z908" s="23"/>
      <c r="AA908" s="7"/>
    </row>
    <row r="909" spans="2:27" ht="12.75">
      <c r="B909" s="6"/>
      <c r="J909" s="52"/>
      <c r="K909" s="59"/>
      <c r="L909" s="57"/>
      <c r="M909" s="57"/>
      <c r="N909" s="57"/>
      <c r="O909" s="57"/>
      <c r="P909" s="57"/>
      <c r="Q909" s="57"/>
      <c r="R909" s="57"/>
      <c r="S909" s="57"/>
      <c r="T909" s="57"/>
      <c r="U909" s="55"/>
      <c r="V909" s="43"/>
      <c r="W909" s="43"/>
      <c r="X909" s="47"/>
      <c r="Y909" s="56"/>
      <c r="Z909" s="23"/>
      <c r="AA909" s="7"/>
    </row>
    <row r="910" spans="2:27" ht="51">
      <c r="B910" s="6"/>
      <c r="J910" s="52"/>
      <c r="K910" s="53" t="s">
        <v>980</v>
      </c>
      <c r="L910" s="57"/>
      <c r="M910" s="57"/>
      <c r="N910" s="57"/>
      <c r="O910" s="57"/>
      <c r="P910" s="57"/>
      <c r="Q910" s="57"/>
      <c r="R910" s="57"/>
      <c r="S910" s="57"/>
      <c r="T910" s="57"/>
      <c r="U910" s="55"/>
      <c r="V910" s="43"/>
      <c r="W910" s="43"/>
      <c r="X910" s="47"/>
      <c r="Y910" s="56"/>
      <c r="Z910" s="23"/>
      <c r="AA910" s="7"/>
    </row>
    <row r="911" spans="2:27" ht="127.5">
      <c r="B911" s="6"/>
      <c r="J911" s="52" t="s">
        <v>981</v>
      </c>
      <c r="K911" s="53" t="s">
        <v>982</v>
      </c>
      <c r="L911" s="57"/>
      <c r="M911" s="57"/>
      <c r="N911" s="57"/>
      <c r="O911" s="57"/>
      <c r="P911" s="57"/>
      <c r="Q911" s="57"/>
      <c r="R911" s="57"/>
      <c r="S911" s="57"/>
      <c r="T911" s="57"/>
      <c r="U911" s="55"/>
      <c r="V911" s="43"/>
      <c r="W911" s="43"/>
      <c r="X911" s="47"/>
      <c r="Y911" s="56"/>
      <c r="Z911" s="23"/>
      <c r="AA911" s="7"/>
    </row>
    <row r="912" spans="2:27" ht="25.5">
      <c r="B912" s="6"/>
      <c r="J912" s="52"/>
      <c r="K912" s="53" t="s">
        <v>37</v>
      </c>
      <c r="L912" s="58">
        <v>26600</v>
      </c>
      <c r="M912" s="58">
        <v>0</v>
      </c>
      <c r="N912" s="58">
        <v>0</v>
      </c>
      <c r="O912" s="58">
        <v>0</v>
      </c>
      <c r="P912" s="58">
        <v>0</v>
      </c>
      <c r="Q912" s="58">
        <v>0</v>
      </c>
      <c r="R912" s="58">
        <f>L912+N912+P912</f>
        <v>26600</v>
      </c>
      <c r="S912" s="58">
        <f>M912+O912+Q912</f>
        <v>0</v>
      </c>
      <c r="T912" s="58">
        <v>0</v>
      </c>
      <c r="U912" s="55" t="s">
        <v>397</v>
      </c>
      <c r="V912" s="43"/>
      <c r="W912" s="43"/>
      <c r="X912" s="47"/>
      <c r="Y912" s="56" t="s">
        <v>397</v>
      </c>
      <c r="Z912" s="23"/>
      <c r="AA912" s="7"/>
    </row>
    <row r="913" spans="2:27" ht="12.75">
      <c r="B913" s="6"/>
      <c r="J913" s="52"/>
      <c r="K913" s="59"/>
      <c r="L913" s="57"/>
      <c r="M913" s="57"/>
      <c r="N913" s="57"/>
      <c r="O913" s="57"/>
      <c r="P913" s="57"/>
      <c r="Q913" s="57"/>
      <c r="R913" s="57"/>
      <c r="S913" s="57"/>
      <c r="T913" s="57"/>
      <c r="U913" s="55"/>
      <c r="V913" s="43"/>
      <c r="W913" s="43"/>
      <c r="X913" s="47"/>
      <c r="Y913" s="56"/>
      <c r="Z913" s="23"/>
      <c r="AA913" s="7"/>
    </row>
    <row r="914" spans="2:27" ht="178.5">
      <c r="B914" s="6"/>
      <c r="J914" s="52" t="s">
        <v>983</v>
      </c>
      <c r="K914" s="53" t="s">
        <v>984</v>
      </c>
      <c r="L914" s="57"/>
      <c r="M914" s="57"/>
      <c r="N914" s="57"/>
      <c r="O914" s="57"/>
      <c r="P914" s="57"/>
      <c r="Q914" s="57"/>
      <c r="R914" s="57"/>
      <c r="S914" s="57"/>
      <c r="T914" s="57"/>
      <c r="U914" s="55"/>
      <c r="V914" s="43"/>
      <c r="W914" s="43"/>
      <c r="X914" s="47"/>
      <c r="Y914" s="56"/>
      <c r="Z914" s="23"/>
      <c r="AA914" s="7"/>
    </row>
    <row r="915" spans="2:27" ht="25.5">
      <c r="B915" s="6"/>
      <c r="J915" s="52"/>
      <c r="K915" s="53" t="s">
        <v>37</v>
      </c>
      <c r="L915" s="58">
        <v>25410</v>
      </c>
      <c r="M915" s="58">
        <v>0</v>
      </c>
      <c r="N915" s="58">
        <v>0</v>
      </c>
      <c r="O915" s="58">
        <v>0</v>
      </c>
      <c r="P915" s="58">
        <v>0</v>
      </c>
      <c r="Q915" s="58">
        <v>0</v>
      </c>
      <c r="R915" s="58">
        <f>L915+N915+P915</f>
        <v>25410</v>
      </c>
      <c r="S915" s="58">
        <f>M915+O915+Q915</f>
        <v>0</v>
      </c>
      <c r="T915" s="58">
        <v>0</v>
      </c>
      <c r="U915" s="55" t="s">
        <v>397</v>
      </c>
      <c r="V915" s="43"/>
      <c r="W915" s="43"/>
      <c r="X915" s="47"/>
      <c r="Y915" s="56" t="s">
        <v>397</v>
      </c>
      <c r="Z915" s="23"/>
      <c r="AA915" s="7"/>
    </row>
    <row r="916" spans="2:27" ht="12.75">
      <c r="B916" s="6"/>
      <c r="J916" s="52"/>
      <c r="K916" s="59"/>
      <c r="L916" s="57"/>
      <c r="M916" s="57"/>
      <c r="N916" s="57"/>
      <c r="O916" s="57"/>
      <c r="P916" s="57"/>
      <c r="Q916" s="57"/>
      <c r="R916" s="57"/>
      <c r="S916" s="57"/>
      <c r="T916" s="57"/>
      <c r="U916" s="55"/>
      <c r="V916" s="43"/>
      <c r="W916" s="43"/>
      <c r="X916" s="47"/>
      <c r="Y916" s="56"/>
      <c r="Z916" s="23"/>
      <c r="AA916" s="7"/>
    </row>
    <row r="917" spans="2:27" ht="127.5">
      <c r="B917" s="6"/>
      <c r="J917" s="52" t="s">
        <v>985</v>
      </c>
      <c r="K917" s="53" t="s">
        <v>986</v>
      </c>
      <c r="L917" s="57"/>
      <c r="M917" s="57"/>
      <c r="N917" s="57"/>
      <c r="O917" s="57"/>
      <c r="P917" s="57"/>
      <c r="Q917" s="57"/>
      <c r="R917" s="57"/>
      <c r="S917" s="57"/>
      <c r="T917" s="57"/>
      <c r="U917" s="55"/>
      <c r="V917" s="43"/>
      <c r="W917" s="43"/>
      <c r="X917" s="47"/>
      <c r="Y917" s="56"/>
      <c r="Z917" s="23"/>
      <c r="AA917" s="7"/>
    </row>
    <row r="918" spans="2:27" ht="38.25">
      <c r="B918" s="6"/>
      <c r="J918" s="52"/>
      <c r="K918" s="53" t="s">
        <v>207</v>
      </c>
      <c r="L918" s="58">
        <v>3427.3</v>
      </c>
      <c r="M918" s="58">
        <v>0</v>
      </c>
      <c r="N918" s="58">
        <v>0</v>
      </c>
      <c r="O918" s="58">
        <v>0</v>
      </c>
      <c r="P918" s="58">
        <v>0</v>
      </c>
      <c r="Q918" s="58">
        <v>0</v>
      </c>
      <c r="R918" s="58">
        <f>L918+N918+P918</f>
        <v>3427.3</v>
      </c>
      <c r="S918" s="58">
        <f>M918+O918+Q918</f>
        <v>0</v>
      </c>
      <c r="T918" s="58">
        <v>0</v>
      </c>
      <c r="U918" s="55" t="s">
        <v>308</v>
      </c>
      <c r="V918" s="43"/>
      <c r="W918" s="43"/>
      <c r="X918" s="47"/>
      <c r="Y918" s="56" t="s">
        <v>308</v>
      </c>
      <c r="Z918" s="23"/>
      <c r="AA918" s="7"/>
    </row>
    <row r="919" spans="2:27" ht="12.75">
      <c r="B919" s="6"/>
      <c r="J919" s="52"/>
      <c r="K919" s="59"/>
      <c r="L919" s="57"/>
      <c r="M919" s="57"/>
      <c r="N919" s="57"/>
      <c r="O919" s="57"/>
      <c r="P919" s="57"/>
      <c r="Q919" s="57"/>
      <c r="R919" s="57"/>
      <c r="S919" s="57"/>
      <c r="T919" s="57"/>
      <c r="U919" s="55"/>
      <c r="V919" s="43"/>
      <c r="W919" s="43"/>
      <c r="X919" s="47"/>
      <c r="Y919" s="56"/>
      <c r="Z919" s="23"/>
      <c r="AA919" s="7"/>
    </row>
    <row r="920" spans="2:27" ht="178.5">
      <c r="B920" s="6"/>
      <c r="J920" s="52" t="s">
        <v>987</v>
      </c>
      <c r="K920" s="53" t="s">
        <v>988</v>
      </c>
      <c r="L920" s="57"/>
      <c r="M920" s="57"/>
      <c r="N920" s="57"/>
      <c r="O920" s="57"/>
      <c r="P920" s="57"/>
      <c r="Q920" s="57"/>
      <c r="R920" s="57"/>
      <c r="S920" s="57"/>
      <c r="T920" s="57"/>
      <c r="U920" s="55"/>
      <c r="V920" s="43"/>
      <c r="W920" s="43"/>
      <c r="X920" s="47"/>
      <c r="Y920" s="56"/>
      <c r="Z920" s="23"/>
      <c r="AA920" s="7"/>
    </row>
    <row r="921" spans="2:27" ht="102">
      <c r="B921" s="6"/>
      <c r="J921" s="52"/>
      <c r="K921" s="53" t="s">
        <v>37</v>
      </c>
      <c r="L921" s="58">
        <v>66570.5</v>
      </c>
      <c r="M921" s="58">
        <v>11933.7</v>
      </c>
      <c r="N921" s="58">
        <v>0</v>
      </c>
      <c r="O921" s="58">
        <v>0</v>
      </c>
      <c r="P921" s="58">
        <v>0</v>
      </c>
      <c r="Q921" s="58">
        <v>0</v>
      </c>
      <c r="R921" s="58">
        <f>L921+N921+P921</f>
        <v>66570.5</v>
      </c>
      <c r="S921" s="58">
        <f>M921+O921+Q921</f>
        <v>11933.7</v>
      </c>
      <c r="T921" s="58">
        <v>11915.8</v>
      </c>
      <c r="U921" s="55" t="s">
        <v>989</v>
      </c>
      <c r="V921" s="43"/>
      <c r="W921" s="43"/>
      <c r="X921" s="47"/>
      <c r="Y921" s="56" t="s">
        <v>989</v>
      </c>
      <c r="Z921" s="23"/>
      <c r="AA921" s="7"/>
    </row>
    <row r="922" spans="2:27" ht="12.75">
      <c r="B922" s="6"/>
      <c r="J922" s="52"/>
      <c r="K922" s="59"/>
      <c r="L922" s="57"/>
      <c r="M922" s="57"/>
      <c r="N922" s="57"/>
      <c r="O922" s="57"/>
      <c r="P922" s="57"/>
      <c r="Q922" s="57"/>
      <c r="R922" s="57"/>
      <c r="S922" s="57"/>
      <c r="T922" s="57"/>
      <c r="U922" s="55"/>
      <c r="V922" s="43"/>
      <c r="W922" s="43"/>
      <c r="X922" s="47"/>
      <c r="Y922" s="56"/>
      <c r="Z922" s="23"/>
      <c r="AA922" s="7"/>
    </row>
    <row r="923" spans="2:27" ht="63.75">
      <c r="B923" s="6"/>
      <c r="J923" s="52"/>
      <c r="K923" s="53" t="s">
        <v>284</v>
      </c>
      <c r="L923" s="57"/>
      <c r="M923" s="57"/>
      <c r="N923" s="57"/>
      <c r="O923" s="57"/>
      <c r="P923" s="57"/>
      <c r="Q923" s="57"/>
      <c r="R923" s="57"/>
      <c r="S923" s="57"/>
      <c r="T923" s="57"/>
      <c r="U923" s="55"/>
      <c r="V923" s="43"/>
      <c r="W923" s="43"/>
      <c r="X923" s="47"/>
      <c r="Y923" s="56"/>
      <c r="Z923" s="23"/>
      <c r="AA923" s="7"/>
    </row>
    <row r="924" spans="2:27" ht="165.75">
      <c r="B924" s="6"/>
      <c r="J924" s="52" t="s">
        <v>990</v>
      </c>
      <c r="K924" s="53" t="s">
        <v>991</v>
      </c>
      <c r="L924" s="57"/>
      <c r="M924" s="57"/>
      <c r="N924" s="57"/>
      <c r="O924" s="57"/>
      <c r="P924" s="57"/>
      <c r="Q924" s="57"/>
      <c r="R924" s="57"/>
      <c r="S924" s="57"/>
      <c r="T924" s="57"/>
      <c r="U924" s="55"/>
      <c r="V924" s="43"/>
      <c r="W924" s="43"/>
      <c r="X924" s="47"/>
      <c r="Y924" s="56"/>
      <c r="Z924" s="23"/>
      <c r="AA924" s="7"/>
    </row>
    <row r="925" spans="2:27" ht="25.5">
      <c r="B925" s="6"/>
      <c r="J925" s="52"/>
      <c r="K925" s="53" t="s">
        <v>37</v>
      </c>
      <c r="L925" s="58">
        <v>45000</v>
      </c>
      <c r="M925" s="58">
        <v>0</v>
      </c>
      <c r="N925" s="58">
        <v>0</v>
      </c>
      <c r="O925" s="58">
        <v>0</v>
      </c>
      <c r="P925" s="58">
        <v>0</v>
      </c>
      <c r="Q925" s="58">
        <v>0</v>
      </c>
      <c r="R925" s="58">
        <f>L925+N925+P925</f>
        <v>45000</v>
      </c>
      <c r="S925" s="58">
        <f>M925+O925+Q925</f>
        <v>0</v>
      </c>
      <c r="T925" s="58">
        <v>0</v>
      </c>
      <c r="U925" s="55" t="s">
        <v>397</v>
      </c>
      <c r="V925" s="43"/>
      <c r="W925" s="43"/>
      <c r="X925" s="47"/>
      <c r="Y925" s="56" t="s">
        <v>397</v>
      </c>
      <c r="Z925" s="23"/>
      <c r="AA925" s="7"/>
    </row>
    <row r="926" spans="2:27" ht="12.75">
      <c r="B926" s="6"/>
      <c r="J926" s="52"/>
      <c r="K926" s="59"/>
      <c r="L926" s="57"/>
      <c r="M926" s="57"/>
      <c r="N926" s="57"/>
      <c r="O926" s="57"/>
      <c r="P926" s="57"/>
      <c r="Q926" s="57"/>
      <c r="R926" s="57"/>
      <c r="S926" s="57"/>
      <c r="T926" s="57"/>
      <c r="U926" s="55"/>
      <c r="V926" s="43"/>
      <c r="W926" s="43"/>
      <c r="X926" s="47"/>
      <c r="Y926" s="56"/>
      <c r="Z926" s="23"/>
      <c r="AA926" s="7"/>
    </row>
    <row r="927" spans="2:27" ht="89.25">
      <c r="B927" s="6"/>
      <c r="J927" s="52" t="s">
        <v>992</v>
      </c>
      <c r="K927" s="53" t="s">
        <v>993</v>
      </c>
      <c r="L927" s="57"/>
      <c r="M927" s="57"/>
      <c r="N927" s="57"/>
      <c r="O927" s="57"/>
      <c r="P927" s="57"/>
      <c r="Q927" s="57"/>
      <c r="R927" s="57"/>
      <c r="S927" s="57"/>
      <c r="T927" s="57"/>
      <c r="U927" s="55"/>
      <c r="V927" s="43"/>
      <c r="W927" s="43"/>
      <c r="X927" s="47"/>
      <c r="Y927" s="56"/>
      <c r="Z927" s="23"/>
      <c r="AA927" s="7"/>
    </row>
    <row r="928" spans="2:27" ht="102">
      <c r="B928" s="6"/>
      <c r="J928" s="52"/>
      <c r="K928" s="53" t="s">
        <v>37</v>
      </c>
      <c r="L928" s="58">
        <v>60000</v>
      </c>
      <c r="M928" s="58">
        <v>1415</v>
      </c>
      <c r="N928" s="58">
        <v>0</v>
      </c>
      <c r="O928" s="58">
        <v>0</v>
      </c>
      <c r="P928" s="58">
        <v>0</v>
      </c>
      <c r="Q928" s="58">
        <v>0</v>
      </c>
      <c r="R928" s="58">
        <f>L928+N928+P928</f>
        <v>60000</v>
      </c>
      <c r="S928" s="58">
        <f>M928+O928+Q928</f>
        <v>1415</v>
      </c>
      <c r="T928" s="58">
        <v>1415</v>
      </c>
      <c r="U928" s="55" t="s">
        <v>994</v>
      </c>
      <c r="V928" s="43"/>
      <c r="W928" s="43"/>
      <c r="X928" s="47"/>
      <c r="Y928" s="56" t="s">
        <v>994</v>
      </c>
      <c r="Z928" s="23"/>
      <c r="AA928" s="7"/>
    </row>
    <row r="929" spans="2:27" ht="12.75">
      <c r="B929" s="6"/>
      <c r="J929" s="52"/>
      <c r="K929" s="59"/>
      <c r="L929" s="57"/>
      <c r="M929" s="57"/>
      <c r="N929" s="57"/>
      <c r="O929" s="57"/>
      <c r="P929" s="57"/>
      <c r="Q929" s="57"/>
      <c r="R929" s="57"/>
      <c r="S929" s="57"/>
      <c r="T929" s="57"/>
      <c r="U929" s="55"/>
      <c r="V929" s="43"/>
      <c r="W929" s="43"/>
      <c r="X929" s="47"/>
      <c r="Y929" s="56"/>
      <c r="Z929" s="23"/>
      <c r="AA929" s="7"/>
    </row>
    <row r="930" spans="2:27" ht="76.5">
      <c r="B930" s="6"/>
      <c r="J930" s="52" t="s">
        <v>995</v>
      </c>
      <c r="K930" s="53" t="s">
        <v>996</v>
      </c>
      <c r="L930" s="57"/>
      <c r="M930" s="57"/>
      <c r="N930" s="57"/>
      <c r="O930" s="57"/>
      <c r="P930" s="57"/>
      <c r="Q930" s="57"/>
      <c r="R930" s="57"/>
      <c r="S930" s="57"/>
      <c r="T930" s="57"/>
      <c r="U930" s="55"/>
      <c r="V930" s="43"/>
      <c r="W930" s="43"/>
      <c r="X930" s="47"/>
      <c r="Y930" s="56"/>
      <c r="Z930" s="23"/>
      <c r="AA930" s="7"/>
    </row>
    <row r="931" spans="2:27" ht="76.5">
      <c r="B931" s="6"/>
      <c r="J931" s="52"/>
      <c r="K931" s="53" t="s">
        <v>207</v>
      </c>
      <c r="L931" s="58">
        <v>2493.5</v>
      </c>
      <c r="M931" s="58">
        <v>0</v>
      </c>
      <c r="N931" s="58">
        <v>0</v>
      </c>
      <c r="O931" s="58">
        <v>0</v>
      </c>
      <c r="P931" s="58">
        <v>0</v>
      </c>
      <c r="Q931" s="58">
        <v>0</v>
      </c>
      <c r="R931" s="58">
        <f>L931+N931+P931</f>
        <v>2493.5</v>
      </c>
      <c r="S931" s="58">
        <f>M931+O931+Q931</f>
        <v>0</v>
      </c>
      <c r="T931" s="58">
        <v>0</v>
      </c>
      <c r="U931" s="55" t="s">
        <v>342</v>
      </c>
      <c r="V931" s="43"/>
      <c r="W931" s="43"/>
      <c r="X931" s="47"/>
      <c r="Y931" s="56" t="s">
        <v>342</v>
      </c>
      <c r="Z931" s="23"/>
      <c r="AA931" s="7"/>
    </row>
    <row r="932" spans="2:27" ht="12.75">
      <c r="B932" s="6"/>
      <c r="J932" s="52"/>
      <c r="K932" s="59"/>
      <c r="L932" s="57"/>
      <c r="M932" s="57"/>
      <c r="N932" s="57"/>
      <c r="O932" s="57"/>
      <c r="P932" s="57"/>
      <c r="Q932" s="57"/>
      <c r="R932" s="57"/>
      <c r="S932" s="57"/>
      <c r="T932" s="57"/>
      <c r="U932" s="55"/>
      <c r="V932" s="43"/>
      <c r="W932" s="43"/>
      <c r="X932" s="47"/>
      <c r="Y932" s="56"/>
      <c r="Z932" s="23"/>
      <c r="AA932" s="7"/>
    </row>
    <row r="933" spans="2:27" ht="76.5">
      <c r="B933" s="6"/>
      <c r="J933" s="52" t="s">
        <v>997</v>
      </c>
      <c r="K933" s="53" t="s">
        <v>998</v>
      </c>
      <c r="L933" s="57"/>
      <c r="M933" s="57"/>
      <c r="N933" s="57"/>
      <c r="O933" s="57"/>
      <c r="P933" s="57"/>
      <c r="Q933" s="57"/>
      <c r="R933" s="57"/>
      <c r="S933" s="57"/>
      <c r="T933" s="57"/>
      <c r="U933" s="55"/>
      <c r="V933" s="43"/>
      <c r="W933" s="43"/>
      <c r="X933" s="47"/>
      <c r="Y933" s="56"/>
      <c r="Z933" s="23"/>
      <c r="AA933" s="7"/>
    </row>
    <row r="934" spans="2:27" ht="114.75">
      <c r="B934" s="6"/>
      <c r="J934" s="52"/>
      <c r="K934" s="53" t="s">
        <v>37</v>
      </c>
      <c r="L934" s="58">
        <v>5365.9</v>
      </c>
      <c r="M934" s="58">
        <v>0</v>
      </c>
      <c r="N934" s="58">
        <v>0</v>
      </c>
      <c r="O934" s="58">
        <v>0</v>
      </c>
      <c r="P934" s="58">
        <v>0</v>
      </c>
      <c r="Q934" s="58">
        <v>0</v>
      </c>
      <c r="R934" s="58">
        <f>L934+N934+P934</f>
        <v>5365.9</v>
      </c>
      <c r="S934" s="58">
        <f>M934+O934+Q934</f>
        <v>0</v>
      </c>
      <c r="T934" s="58">
        <v>0</v>
      </c>
      <c r="U934" s="55" t="s">
        <v>999</v>
      </c>
      <c r="V934" s="43"/>
      <c r="W934" s="43"/>
      <c r="X934" s="47"/>
      <c r="Y934" s="56" t="s">
        <v>999</v>
      </c>
      <c r="Z934" s="23"/>
      <c r="AA934" s="7"/>
    </row>
    <row r="935" spans="2:27" ht="12.75">
      <c r="B935" s="6"/>
      <c r="J935" s="52"/>
      <c r="K935" s="59"/>
      <c r="L935" s="57"/>
      <c r="M935" s="57"/>
      <c r="N935" s="57"/>
      <c r="O935" s="57"/>
      <c r="P935" s="57"/>
      <c r="Q935" s="57"/>
      <c r="R935" s="57"/>
      <c r="S935" s="57"/>
      <c r="T935" s="57"/>
      <c r="U935" s="55"/>
      <c r="V935" s="43"/>
      <c r="W935" s="43"/>
      <c r="X935" s="47"/>
      <c r="Y935" s="56"/>
      <c r="Z935" s="23"/>
      <c r="AA935" s="7"/>
    </row>
    <row r="936" spans="2:27" ht="89.25">
      <c r="B936" s="6"/>
      <c r="J936" s="52" t="s">
        <v>1000</v>
      </c>
      <c r="K936" s="53" t="s">
        <v>1001</v>
      </c>
      <c r="L936" s="57"/>
      <c r="M936" s="57"/>
      <c r="N936" s="57"/>
      <c r="O936" s="57"/>
      <c r="P936" s="57"/>
      <c r="Q936" s="57"/>
      <c r="R936" s="57"/>
      <c r="S936" s="57"/>
      <c r="T936" s="57"/>
      <c r="U936" s="55"/>
      <c r="V936" s="43"/>
      <c r="W936" s="43"/>
      <c r="X936" s="47"/>
      <c r="Y936" s="56"/>
      <c r="Z936" s="23"/>
      <c r="AA936" s="7"/>
    </row>
    <row r="937" spans="2:27" ht="102">
      <c r="B937" s="6"/>
      <c r="J937" s="52"/>
      <c r="K937" s="53" t="s">
        <v>37</v>
      </c>
      <c r="L937" s="58">
        <v>51779.5</v>
      </c>
      <c r="M937" s="58">
        <v>18656.6</v>
      </c>
      <c r="N937" s="58">
        <v>0</v>
      </c>
      <c r="O937" s="58">
        <v>0</v>
      </c>
      <c r="P937" s="58">
        <v>0</v>
      </c>
      <c r="Q937" s="58">
        <v>0</v>
      </c>
      <c r="R937" s="58">
        <f>L937+N937+P937</f>
        <v>51779.5</v>
      </c>
      <c r="S937" s="58">
        <f>M937+O937+Q937</f>
        <v>18656.6</v>
      </c>
      <c r="T937" s="58">
        <v>18656.6</v>
      </c>
      <c r="U937" s="55" t="s">
        <v>1002</v>
      </c>
      <c r="V937" s="43"/>
      <c r="W937" s="43"/>
      <c r="X937" s="47"/>
      <c r="Y937" s="56" t="s">
        <v>1002</v>
      </c>
      <c r="Z937" s="23"/>
      <c r="AA937" s="7"/>
    </row>
    <row r="938" spans="2:27" ht="12.75">
      <c r="B938" s="6"/>
      <c r="J938" s="52"/>
      <c r="K938" s="59"/>
      <c r="L938" s="57"/>
      <c r="M938" s="57"/>
      <c r="N938" s="57"/>
      <c r="O938" s="57"/>
      <c r="P938" s="57"/>
      <c r="Q938" s="57"/>
      <c r="R938" s="57"/>
      <c r="S938" s="57"/>
      <c r="T938" s="57"/>
      <c r="U938" s="55"/>
      <c r="V938" s="43"/>
      <c r="W938" s="43"/>
      <c r="X938" s="47"/>
      <c r="Y938" s="56"/>
      <c r="Z938" s="23"/>
      <c r="AA938" s="7"/>
    </row>
    <row r="939" spans="2:27" ht="140.25">
      <c r="B939" s="6"/>
      <c r="J939" s="52" t="s">
        <v>1003</v>
      </c>
      <c r="K939" s="53" t="s">
        <v>1004</v>
      </c>
      <c r="L939" s="57"/>
      <c r="M939" s="57"/>
      <c r="N939" s="57"/>
      <c r="O939" s="57"/>
      <c r="P939" s="57"/>
      <c r="Q939" s="57"/>
      <c r="R939" s="57"/>
      <c r="S939" s="57"/>
      <c r="T939" s="57"/>
      <c r="U939" s="55"/>
      <c r="V939" s="43"/>
      <c r="W939" s="43"/>
      <c r="X939" s="47"/>
      <c r="Y939" s="56"/>
      <c r="Z939" s="23"/>
      <c r="AA939" s="7"/>
    </row>
    <row r="940" spans="2:27" ht="114.75">
      <c r="B940" s="6"/>
      <c r="J940" s="52"/>
      <c r="K940" s="53" t="s">
        <v>37</v>
      </c>
      <c r="L940" s="58">
        <v>16867.9</v>
      </c>
      <c r="M940" s="58">
        <v>0</v>
      </c>
      <c r="N940" s="58">
        <v>0</v>
      </c>
      <c r="O940" s="58">
        <v>0</v>
      </c>
      <c r="P940" s="58">
        <v>0</v>
      </c>
      <c r="Q940" s="58">
        <v>0</v>
      </c>
      <c r="R940" s="58">
        <f>L940+N940+P940</f>
        <v>16867.9</v>
      </c>
      <c r="S940" s="58">
        <f>M940+O940+Q940</f>
        <v>0</v>
      </c>
      <c r="T940" s="58">
        <v>0</v>
      </c>
      <c r="U940" s="55" t="s">
        <v>1005</v>
      </c>
      <c r="V940" s="43"/>
      <c r="W940" s="43"/>
      <c r="X940" s="47"/>
      <c r="Y940" s="56" t="s">
        <v>1005</v>
      </c>
      <c r="Z940" s="23"/>
      <c r="AA940" s="7"/>
    </row>
    <row r="941" spans="2:27" ht="12.75">
      <c r="B941" s="6"/>
      <c r="J941" s="52"/>
      <c r="K941" s="59"/>
      <c r="L941" s="57"/>
      <c r="M941" s="57"/>
      <c r="N941" s="57"/>
      <c r="O941" s="57"/>
      <c r="P941" s="57"/>
      <c r="Q941" s="57"/>
      <c r="R941" s="57"/>
      <c r="S941" s="57"/>
      <c r="T941" s="57"/>
      <c r="U941" s="55"/>
      <c r="V941" s="43"/>
      <c r="W941" s="43"/>
      <c r="X941" s="47"/>
      <c r="Y941" s="56"/>
      <c r="Z941" s="23"/>
      <c r="AA941" s="7"/>
    </row>
    <row r="942" spans="2:27" ht="153">
      <c r="B942" s="6"/>
      <c r="J942" s="52" t="s">
        <v>1006</v>
      </c>
      <c r="K942" s="53" t="s">
        <v>1007</v>
      </c>
      <c r="L942" s="57"/>
      <c r="M942" s="57"/>
      <c r="N942" s="57"/>
      <c r="O942" s="57"/>
      <c r="P942" s="57"/>
      <c r="Q942" s="57"/>
      <c r="R942" s="57"/>
      <c r="S942" s="57"/>
      <c r="T942" s="57"/>
      <c r="U942" s="55"/>
      <c r="V942" s="43"/>
      <c r="W942" s="43"/>
      <c r="X942" s="47"/>
      <c r="Y942" s="56"/>
      <c r="Z942" s="23"/>
      <c r="AA942" s="7"/>
    </row>
    <row r="943" spans="2:27" ht="102">
      <c r="B943" s="6"/>
      <c r="J943" s="52"/>
      <c r="K943" s="53" t="s">
        <v>37</v>
      </c>
      <c r="L943" s="58">
        <v>31148.2</v>
      </c>
      <c r="M943" s="58">
        <v>13446.4</v>
      </c>
      <c r="N943" s="58">
        <v>0</v>
      </c>
      <c r="O943" s="58">
        <v>0</v>
      </c>
      <c r="P943" s="58">
        <v>0</v>
      </c>
      <c r="Q943" s="58">
        <v>0</v>
      </c>
      <c r="R943" s="58">
        <f>L943+N943+P943</f>
        <v>31148.2</v>
      </c>
      <c r="S943" s="58">
        <f>M943+O943+Q943</f>
        <v>13446.4</v>
      </c>
      <c r="T943" s="58">
        <v>13446.4</v>
      </c>
      <c r="U943" s="55" t="s">
        <v>1008</v>
      </c>
      <c r="V943" s="43"/>
      <c r="W943" s="43"/>
      <c r="X943" s="47"/>
      <c r="Y943" s="56" t="s">
        <v>1008</v>
      </c>
      <c r="Z943" s="23"/>
      <c r="AA943" s="7"/>
    </row>
    <row r="944" spans="2:27" ht="12.75">
      <c r="B944" s="6"/>
      <c r="J944" s="52"/>
      <c r="K944" s="59"/>
      <c r="L944" s="57"/>
      <c r="M944" s="57"/>
      <c r="N944" s="57"/>
      <c r="O944" s="57"/>
      <c r="P944" s="57"/>
      <c r="Q944" s="57"/>
      <c r="R944" s="57"/>
      <c r="S944" s="57"/>
      <c r="T944" s="57"/>
      <c r="U944" s="55"/>
      <c r="V944" s="43"/>
      <c r="W944" s="43"/>
      <c r="X944" s="47"/>
      <c r="Y944" s="56"/>
      <c r="Z944" s="23"/>
      <c r="AA944" s="7"/>
    </row>
    <row r="945" spans="2:27" ht="140.25">
      <c r="B945" s="6"/>
      <c r="J945" s="52" t="s">
        <v>1009</v>
      </c>
      <c r="K945" s="53" t="s">
        <v>1010</v>
      </c>
      <c r="L945" s="57"/>
      <c r="M945" s="57"/>
      <c r="N945" s="57"/>
      <c r="O945" s="57"/>
      <c r="P945" s="57"/>
      <c r="Q945" s="57"/>
      <c r="R945" s="57"/>
      <c r="S945" s="57"/>
      <c r="T945" s="57"/>
      <c r="U945" s="55"/>
      <c r="V945" s="43"/>
      <c r="W945" s="43"/>
      <c r="X945" s="47"/>
      <c r="Y945" s="56"/>
      <c r="Z945" s="23"/>
      <c r="AA945" s="7"/>
    </row>
    <row r="946" spans="2:27" ht="102">
      <c r="B946" s="6"/>
      <c r="J946" s="52"/>
      <c r="K946" s="53" t="s">
        <v>37</v>
      </c>
      <c r="L946" s="58">
        <v>64303.4</v>
      </c>
      <c r="M946" s="58">
        <v>25457.3</v>
      </c>
      <c r="N946" s="58">
        <v>0</v>
      </c>
      <c r="O946" s="58">
        <v>0</v>
      </c>
      <c r="P946" s="58">
        <v>0</v>
      </c>
      <c r="Q946" s="58">
        <v>0</v>
      </c>
      <c r="R946" s="58">
        <f>L946+N946+P946</f>
        <v>64303.4</v>
      </c>
      <c r="S946" s="58">
        <f>M946+O946+Q946</f>
        <v>25457.3</v>
      </c>
      <c r="T946" s="58">
        <v>25457.3</v>
      </c>
      <c r="U946" s="55" t="s">
        <v>1011</v>
      </c>
      <c r="V946" s="43"/>
      <c r="W946" s="43"/>
      <c r="X946" s="47"/>
      <c r="Y946" s="56" t="s">
        <v>1011</v>
      </c>
      <c r="Z946" s="23"/>
      <c r="AA946" s="7"/>
    </row>
    <row r="947" spans="2:27" ht="12.75">
      <c r="B947" s="6"/>
      <c r="J947" s="52"/>
      <c r="K947" s="59"/>
      <c r="L947" s="57"/>
      <c r="M947" s="57"/>
      <c r="N947" s="57"/>
      <c r="O947" s="57"/>
      <c r="P947" s="57"/>
      <c r="Q947" s="57"/>
      <c r="R947" s="57"/>
      <c r="S947" s="57"/>
      <c r="T947" s="57"/>
      <c r="U947" s="55"/>
      <c r="V947" s="43"/>
      <c r="W947" s="43"/>
      <c r="X947" s="47"/>
      <c r="Y947" s="56"/>
      <c r="Z947" s="23"/>
      <c r="AA947" s="7"/>
    </row>
    <row r="948" spans="2:27" ht="114.75">
      <c r="B948" s="6"/>
      <c r="J948" s="52" t="s">
        <v>1012</v>
      </c>
      <c r="K948" s="53" t="s">
        <v>1013</v>
      </c>
      <c r="L948" s="57"/>
      <c r="M948" s="57"/>
      <c r="N948" s="57"/>
      <c r="O948" s="57"/>
      <c r="P948" s="57"/>
      <c r="Q948" s="57"/>
      <c r="R948" s="57"/>
      <c r="S948" s="57"/>
      <c r="T948" s="57"/>
      <c r="U948" s="55"/>
      <c r="V948" s="43"/>
      <c r="W948" s="43"/>
      <c r="X948" s="47"/>
      <c r="Y948" s="56"/>
      <c r="Z948" s="23"/>
      <c r="AA948" s="7"/>
    </row>
    <row r="949" spans="2:27" ht="102">
      <c r="B949" s="6"/>
      <c r="J949" s="52"/>
      <c r="K949" s="53" t="s">
        <v>37</v>
      </c>
      <c r="L949" s="58">
        <v>34422</v>
      </c>
      <c r="M949" s="58">
        <v>990.5</v>
      </c>
      <c r="N949" s="58">
        <v>0</v>
      </c>
      <c r="O949" s="58">
        <v>0</v>
      </c>
      <c r="P949" s="58">
        <v>0</v>
      </c>
      <c r="Q949" s="58">
        <v>0</v>
      </c>
      <c r="R949" s="58">
        <f>L949+N949+P949</f>
        <v>34422</v>
      </c>
      <c r="S949" s="58">
        <f>M949+O949+Q949</f>
        <v>990.5</v>
      </c>
      <c r="T949" s="58">
        <v>990.5</v>
      </c>
      <c r="U949" s="55" t="s">
        <v>1014</v>
      </c>
      <c r="V949" s="43"/>
      <c r="W949" s="43"/>
      <c r="X949" s="47"/>
      <c r="Y949" s="56" t="s">
        <v>1014</v>
      </c>
      <c r="Z949" s="23"/>
      <c r="AA949" s="7"/>
    </row>
    <row r="950" spans="2:27" ht="12.75">
      <c r="B950" s="6"/>
      <c r="J950" s="52"/>
      <c r="K950" s="59"/>
      <c r="L950" s="57"/>
      <c r="M950" s="57"/>
      <c r="N950" s="57"/>
      <c r="O950" s="57"/>
      <c r="P950" s="57"/>
      <c r="Q950" s="57"/>
      <c r="R950" s="57"/>
      <c r="S950" s="57"/>
      <c r="T950" s="57"/>
      <c r="U950" s="55"/>
      <c r="V950" s="43"/>
      <c r="W950" s="43"/>
      <c r="X950" s="47"/>
      <c r="Y950" s="56"/>
      <c r="Z950" s="23"/>
      <c r="AA950" s="7"/>
    </row>
    <row r="951" spans="2:27" ht="127.5">
      <c r="B951" s="6"/>
      <c r="J951" s="52" t="s">
        <v>1015</v>
      </c>
      <c r="K951" s="53" t="s">
        <v>1016</v>
      </c>
      <c r="L951" s="57"/>
      <c r="M951" s="57"/>
      <c r="N951" s="57"/>
      <c r="O951" s="57"/>
      <c r="P951" s="57"/>
      <c r="Q951" s="57"/>
      <c r="R951" s="57"/>
      <c r="S951" s="57"/>
      <c r="T951" s="57"/>
      <c r="U951" s="55"/>
      <c r="V951" s="43"/>
      <c r="W951" s="43"/>
      <c r="X951" s="47"/>
      <c r="Y951" s="56"/>
      <c r="Z951" s="23"/>
      <c r="AA951" s="7"/>
    </row>
    <row r="952" spans="2:27" ht="102">
      <c r="B952" s="6"/>
      <c r="J952" s="52"/>
      <c r="K952" s="53" t="s">
        <v>37</v>
      </c>
      <c r="L952" s="58">
        <v>14721.3</v>
      </c>
      <c r="M952" s="58">
        <v>0</v>
      </c>
      <c r="N952" s="58">
        <v>0</v>
      </c>
      <c r="O952" s="58">
        <v>0</v>
      </c>
      <c r="P952" s="58">
        <v>0</v>
      </c>
      <c r="Q952" s="58">
        <v>0</v>
      </c>
      <c r="R952" s="58">
        <f>L952+N952+P952</f>
        <v>14721.3</v>
      </c>
      <c r="S952" s="58">
        <f>M952+O952+Q952</f>
        <v>0</v>
      </c>
      <c r="T952" s="58">
        <v>0</v>
      </c>
      <c r="U952" s="55" t="s">
        <v>1017</v>
      </c>
      <c r="V952" s="43"/>
      <c r="W952" s="43"/>
      <c r="X952" s="47"/>
      <c r="Y952" s="56" t="s">
        <v>1017</v>
      </c>
      <c r="Z952" s="23"/>
      <c r="AA952" s="7"/>
    </row>
    <row r="953" spans="2:27" ht="12.75">
      <c r="B953" s="6"/>
      <c r="J953" s="52"/>
      <c r="K953" s="59"/>
      <c r="L953" s="57"/>
      <c r="M953" s="57"/>
      <c r="N953" s="57"/>
      <c r="O953" s="57"/>
      <c r="P953" s="57"/>
      <c r="Q953" s="57"/>
      <c r="R953" s="57"/>
      <c r="S953" s="57"/>
      <c r="T953" s="57"/>
      <c r="U953" s="55"/>
      <c r="V953" s="43"/>
      <c r="W953" s="43"/>
      <c r="X953" s="47"/>
      <c r="Y953" s="56"/>
      <c r="Z953" s="23"/>
      <c r="AA953" s="7"/>
    </row>
    <row r="954" spans="2:27" ht="153">
      <c r="B954" s="6"/>
      <c r="J954" s="52" t="s">
        <v>1018</v>
      </c>
      <c r="K954" s="53" t="s">
        <v>1019</v>
      </c>
      <c r="L954" s="57"/>
      <c r="M954" s="57"/>
      <c r="N954" s="57"/>
      <c r="O954" s="57"/>
      <c r="P954" s="57"/>
      <c r="Q954" s="57"/>
      <c r="R954" s="57"/>
      <c r="S954" s="57"/>
      <c r="T954" s="57"/>
      <c r="U954" s="55"/>
      <c r="V954" s="43"/>
      <c r="W954" s="43"/>
      <c r="X954" s="47"/>
      <c r="Y954" s="56"/>
      <c r="Z954" s="23"/>
      <c r="AA954" s="7"/>
    </row>
    <row r="955" spans="2:27" ht="102">
      <c r="B955" s="6"/>
      <c r="J955" s="52"/>
      <c r="K955" s="53" t="s">
        <v>37</v>
      </c>
      <c r="L955" s="58">
        <v>67605</v>
      </c>
      <c r="M955" s="58">
        <v>16791.3</v>
      </c>
      <c r="N955" s="58">
        <v>0</v>
      </c>
      <c r="O955" s="58">
        <v>0</v>
      </c>
      <c r="P955" s="58">
        <v>0</v>
      </c>
      <c r="Q955" s="58">
        <v>0</v>
      </c>
      <c r="R955" s="58">
        <f>L955+N955+P955</f>
        <v>67605</v>
      </c>
      <c r="S955" s="58">
        <f>M955+O955+Q955</f>
        <v>16791.3</v>
      </c>
      <c r="T955" s="58">
        <v>16791.3</v>
      </c>
      <c r="U955" s="55" t="s">
        <v>1020</v>
      </c>
      <c r="V955" s="43"/>
      <c r="W955" s="43"/>
      <c r="X955" s="47"/>
      <c r="Y955" s="56" t="s">
        <v>1020</v>
      </c>
      <c r="Z955" s="23"/>
      <c r="AA955" s="7"/>
    </row>
    <row r="956" spans="2:27" ht="12.75">
      <c r="B956" s="6"/>
      <c r="J956" s="52"/>
      <c r="K956" s="59"/>
      <c r="L956" s="57"/>
      <c r="M956" s="57"/>
      <c r="N956" s="57"/>
      <c r="O956" s="57"/>
      <c r="P956" s="57"/>
      <c r="Q956" s="57"/>
      <c r="R956" s="57"/>
      <c r="S956" s="57"/>
      <c r="T956" s="57"/>
      <c r="U956" s="55"/>
      <c r="V956" s="43"/>
      <c r="W956" s="43"/>
      <c r="X956" s="47"/>
      <c r="Y956" s="56"/>
      <c r="Z956" s="23"/>
      <c r="AA956" s="7"/>
    </row>
    <row r="957" spans="2:27" ht="102">
      <c r="B957" s="6"/>
      <c r="J957" s="52" t="s">
        <v>1021</v>
      </c>
      <c r="K957" s="53" t="s">
        <v>1022</v>
      </c>
      <c r="L957" s="57"/>
      <c r="M957" s="57"/>
      <c r="N957" s="57"/>
      <c r="O957" s="57"/>
      <c r="P957" s="57"/>
      <c r="Q957" s="57"/>
      <c r="R957" s="57"/>
      <c r="S957" s="57"/>
      <c r="T957" s="57"/>
      <c r="U957" s="55"/>
      <c r="V957" s="43"/>
      <c r="W957" s="43"/>
      <c r="X957" s="47"/>
      <c r="Y957" s="56"/>
      <c r="Z957" s="23"/>
      <c r="AA957" s="7"/>
    </row>
    <row r="958" spans="2:27" ht="51">
      <c r="B958" s="6"/>
      <c r="J958" s="52"/>
      <c r="K958" s="53" t="s">
        <v>37</v>
      </c>
      <c r="L958" s="58">
        <v>133350.6</v>
      </c>
      <c r="M958" s="58">
        <v>23194.5</v>
      </c>
      <c r="N958" s="58">
        <v>0</v>
      </c>
      <c r="O958" s="58">
        <v>0</v>
      </c>
      <c r="P958" s="58">
        <v>0</v>
      </c>
      <c r="Q958" s="58">
        <v>0</v>
      </c>
      <c r="R958" s="58">
        <f>L958+N958+P958</f>
        <v>133350.6</v>
      </c>
      <c r="S958" s="58">
        <f>M958+O958+Q958</f>
        <v>23194.5</v>
      </c>
      <c r="T958" s="58">
        <v>23194.5</v>
      </c>
      <c r="U958" s="55" t="s">
        <v>1023</v>
      </c>
      <c r="V958" s="43"/>
      <c r="W958" s="43"/>
      <c r="X958" s="47"/>
      <c r="Y958" s="56" t="s">
        <v>1023</v>
      </c>
      <c r="Z958" s="23"/>
      <c r="AA958" s="7"/>
    </row>
    <row r="959" spans="2:27" ht="12.75">
      <c r="B959" s="6"/>
      <c r="J959" s="52"/>
      <c r="K959" s="59"/>
      <c r="L959" s="57"/>
      <c r="M959" s="57"/>
      <c r="N959" s="57"/>
      <c r="O959" s="57"/>
      <c r="P959" s="57"/>
      <c r="Q959" s="57"/>
      <c r="R959" s="57"/>
      <c r="S959" s="57"/>
      <c r="T959" s="57"/>
      <c r="U959" s="55"/>
      <c r="V959" s="43"/>
      <c r="W959" s="43"/>
      <c r="X959" s="47"/>
      <c r="Y959" s="56"/>
      <c r="Z959" s="23"/>
      <c r="AA959" s="7"/>
    </row>
    <row r="960" spans="2:27" ht="165.75">
      <c r="B960" s="6"/>
      <c r="J960" s="52" t="s">
        <v>1024</v>
      </c>
      <c r="K960" s="53" t="s">
        <v>1025</v>
      </c>
      <c r="L960" s="57"/>
      <c r="M960" s="57"/>
      <c r="N960" s="57"/>
      <c r="O960" s="57"/>
      <c r="P960" s="57"/>
      <c r="Q960" s="57"/>
      <c r="R960" s="57"/>
      <c r="S960" s="57"/>
      <c r="T960" s="57"/>
      <c r="U960" s="55"/>
      <c r="V960" s="43"/>
      <c r="W960" s="43"/>
      <c r="X960" s="47"/>
      <c r="Y960" s="56"/>
      <c r="Z960" s="23"/>
      <c r="AA960" s="7"/>
    </row>
    <row r="961" spans="2:27" ht="102">
      <c r="B961" s="6"/>
      <c r="J961" s="52"/>
      <c r="K961" s="53" t="s">
        <v>37</v>
      </c>
      <c r="L961" s="58">
        <v>157994.8</v>
      </c>
      <c r="M961" s="58">
        <v>16511.3</v>
      </c>
      <c r="N961" s="58">
        <v>0</v>
      </c>
      <c r="O961" s="58">
        <v>0</v>
      </c>
      <c r="P961" s="58">
        <v>0</v>
      </c>
      <c r="Q961" s="58">
        <v>0</v>
      </c>
      <c r="R961" s="58">
        <f>L961+N961+P961</f>
        <v>157994.8</v>
      </c>
      <c r="S961" s="58">
        <f>M961+O961+Q961</f>
        <v>16511.3</v>
      </c>
      <c r="T961" s="58">
        <v>16511.3</v>
      </c>
      <c r="U961" s="55" t="s">
        <v>1026</v>
      </c>
      <c r="V961" s="43"/>
      <c r="W961" s="43"/>
      <c r="X961" s="47"/>
      <c r="Y961" s="56" t="s">
        <v>1026</v>
      </c>
      <c r="Z961" s="23"/>
      <c r="AA961" s="7"/>
    </row>
    <row r="962" spans="2:27" ht="12.75">
      <c r="B962" s="6"/>
      <c r="J962" s="52"/>
      <c r="K962" s="59"/>
      <c r="L962" s="57"/>
      <c r="M962" s="57"/>
      <c r="N962" s="57"/>
      <c r="O962" s="57"/>
      <c r="P962" s="57"/>
      <c r="Q962" s="57"/>
      <c r="R962" s="57"/>
      <c r="S962" s="57"/>
      <c r="T962" s="57"/>
      <c r="U962" s="55"/>
      <c r="V962" s="43"/>
      <c r="W962" s="43"/>
      <c r="X962" s="47"/>
      <c r="Y962" s="56"/>
      <c r="Z962" s="23"/>
      <c r="AA962" s="7"/>
    </row>
    <row r="963" spans="2:27" ht="76.5">
      <c r="B963" s="6"/>
      <c r="J963" s="52" t="s">
        <v>1027</v>
      </c>
      <c r="K963" s="53" t="s">
        <v>1028</v>
      </c>
      <c r="L963" s="57"/>
      <c r="M963" s="57"/>
      <c r="N963" s="57"/>
      <c r="O963" s="57"/>
      <c r="P963" s="57"/>
      <c r="Q963" s="57"/>
      <c r="R963" s="57"/>
      <c r="S963" s="57"/>
      <c r="T963" s="57"/>
      <c r="U963" s="55"/>
      <c r="V963" s="43"/>
      <c r="W963" s="43"/>
      <c r="X963" s="47"/>
      <c r="Y963" s="56"/>
      <c r="Z963" s="23"/>
      <c r="AA963" s="7"/>
    </row>
    <row r="964" spans="2:27" ht="76.5">
      <c r="B964" s="6"/>
      <c r="J964" s="52"/>
      <c r="K964" s="53" t="s">
        <v>207</v>
      </c>
      <c r="L964" s="58">
        <v>5697.8</v>
      </c>
      <c r="M964" s="58">
        <v>0</v>
      </c>
      <c r="N964" s="58">
        <v>0</v>
      </c>
      <c r="O964" s="58">
        <v>0</v>
      </c>
      <c r="P964" s="58">
        <v>0</v>
      </c>
      <c r="Q964" s="58">
        <v>0</v>
      </c>
      <c r="R964" s="58">
        <f>L964+N964+P964</f>
        <v>5697.8</v>
      </c>
      <c r="S964" s="58">
        <f>M964+O964+Q964</f>
        <v>0</v>
      </c>
      <c r="T964" s="58">
        <v>0</v>
      </c>
      <c r="U964" s="55" t="s">
        <v>342</v>
      </c>
      <c r="V964" s="43"/>
      <c r="W964" s="43"/>
      <c r="X964" s="47"/>
      <c r="Y964" s="56" t="s">
        <v>342</v>
      </c>
      <c r="Z964" s="23"/>
      <c r="AA964" s="7"/>
    </row>
    <row r="965" spans="2:27" ht="12.75">
      <c r="B965" s="6"/>
      <c r="J965" s="52"/>
      <c r="K965" s="59"/>
      <c r="L965" s="57"/>
      <c r="M965" s="57"/>
      <c r="N965" s="57"/>
      <c r="O965" s="57"/>
      <c r="P965" s="57"/>
      <c r="Q965" s="57"/>
      <c r="R965" s="57"/>
      <c r="S965" s="57"/>
      <c r="T965" s="57"/>
      <c r="U965" s="55"/>
      <c r="V965" s="43"/>
      <c r="W965" s="43"/>
      <c r="X965" s="47"/>
      <c r="Y965" s="56"/>
      <c r="Z965" s="23"/>
      <c r="AA965" s="7"/>
    </row>
    <row r="966" spans="2:27" ht="63.75">
      <c r="B966" s="6"/>
      <c r="J966" s="52"/>
      <c r="K966" s="53" t="s">
        <v>566</v>
      </c>
      <c r="L966" s="57"/>
      <c r="M966" s="57"/>
      <c r="N966" s="57"/>
      <c r="O966" s="57"/>
      <c r="P966" s="57"/>
      <c r="Q966" s="57"/>
      <c r="R966" s="57"/>
      <c r="S966" s="57"/>
      <c r="T966" s="57"/>
      <c r="U966" s="55"/>
      <c r="V966" s="43"/>
      <c r="W966" s="43"/>
      <c r="X966" s="47"/>
      <c r="Y966" s="56"/>
      <c r="Z966" s="23"/>
      <c r="AA966" s="7"/>
    </row>
    <row r="967" spans="2:27" ht="114.75">
      <c r="B967" s="6"/>
      <c r="J967" s="52" t="s">
        <v>1029</v>
      </c>
      <c r="K967" s="53" t="s">
        <v>1030</v>
      </c>
      <c r="L967" s="57"/>
      <c r="M967" s="57"/>
      <c r="N967" s="57"/>
      <c r="O967" s="57"/>
      <c r="P967" s="57"/>
      <c r="Q967" s="57"/>
      <c r="R967" s="57"/>
      <c r="S967" s="57"/>
      <c r="T967" s="57"/>
      <c r="U967" s="55"/>
      <c r="V967" s="43"/>
      <c r="W967" s="43"/>
      <c r="X967" s="47"/>
      <c r="Y967" s="56"/>
      <c r="Z967" s="23"/>
      <c r="AA967" s="7"/>
    </row>
    <row r="968" spans="2:27" ht="38.25">
      <c r="B968" s="6"/>
      <c r="J968" s="52"/>
      <c r="K968" s="53" t="s">
        <v>37</v>
      </c>
      <c r="L968" s="58">
        <v>36505.8</v>
      </c>
      <c r="M968" s="58">
        <v>0</v>
      </c>
      <c r="N968" s="58">
        <v>0</v>
      </c>
      <c r="O968" s="58">
        <v>0</v>
      </c>
      <c r="P968" s="58">
        <v>0</v>
      </c>
      <c r="Q968" s="58">
        <v>0</v>
      </c>
      <c r="R968" s="58">
        <f>L968+N968+P968</f>
        <v>36505.8</v>
      </c>
      <c r="S968" s="58">
        <f>M968+O968+Q968</f>
        <v>0</v>
      </c>
      <c r="T968" s="58">
        <v>0</v>
      </c>
      <c r="U968" s="55" t="s">
        <v>308</v>
      </c>
      <c r="V968" s="43"/>
      <c r="W968" s="43"/>
      <c r="X968" s="47"/>
      <c r="Y968" s="56" t="s">
        <v>308</v>
      </c>
      <c r="Z968" s="23"/>
      <c r="AA968" s="7"/>
    </row>
    <row r="969" spans="2:27" ht="12.75">
      <c r="B969" s="6"/>
      <c r="J969" s="52"/>
      <c r="K969" s="59"/>
      <c r="L969" s="57"/>
      <c r="M969" s="57"/>
      <c r="N969" s="57"/>
      <c r="O969" s="57"/>
      <c r="P969" s="57"/>
      <c r="Q969" s="57"/>
      <c r="R969" s="57"/>
      <c r="S969" s="57"/>
      <c r="T969" s="57"/>
      <c r="U969" s="55"/>
      <c r="V969" s="43"/>
      <c r="W969" s="43"/>
      <c r="X969" s="47"/>
      <c r="Y969" s="56"/>
      <c r="Z969" s="23"/>
      <c r="AA969" s="7"/>
    </row>
    <row r="970" spans="2:27" ht="76.5">
      <c r="B970" s="6"/>
      <c r="J970" s="52" t="s">
        <v>1031</v>
      </c>
      <c r="K970" s="53" t="s">
        <v>1032</v>
      </c>
      <c r="L970" s="57"/>
      <c r="M970" s="57"/>
      <c r="N970" s="57"/>
      <c r="O970" s="57"/>
      <c r="P970" s="57"/>
      <c r="Q970" s="57"/>
      <c r="R970" s="57"/>
      <c r="S970" s="57"/>
      <c r="T970" s="57"/>
      <c r="U970" s="55"/>
      <c r="V970" s="43"/>
      <c r="W970" s="43"/>
      <c r="X970" s="47"/>
      <c r="Y970" s="56"/>
      <c r="Z970" s="23"/>
      <c r="AA970" s="7"/>
    </row>
    <row r="971" spans="2:27" ht="25.5">
      <c r="B971" s="6"/>
      <c r="J971" s="52"/>
      <c r="K971" s="53" t="s">
        <v>37</v>
      </c>
      <c r="L971" s="58">
        <v>18771.7</v>
      </c>
      <c r="M971" s="58">
        <v>0</v>
      </c>
      <c r="N971" s="58">
        <v>0</v>
      </c>
      <c r="O971" s="58">
        <v>0</v>
      </c>
      <c r="P971" s="58">
        <v>0</v>
      </c>
      <c r="Q971" s="58">
        <v>0</v>
      </c>
      <c r="R971" s="58">
        <f>L971+N971+P971</f>
        <v>18771.7</v>
      </c>
      <c r="S971" s="58">
        <f>M971+O971+Q971</f>
        <v>0</v>
      </c>
      <c r="T971" s="58">
        <v>0</v>
      </c>
      <c r="U971" s="55" t="s">
        <v>397</v>
      </c>
      <c r="V971" s="43"/>
      <c r="W971" s="43"/>
      <c r="X971" s="47"/>
      <c r="Y971" s="56" t="s">
        <v>397</v>
      </c>
      <c r="Z971" s="23"/>
      <c r="AA971" s="7"/>
    </row>
    <row r="972" spans="2:27" ht="12.75">
      <c r="B972" s="6"/>
      <c r="J972" s="52"/>
      <c r="K972" s="59"/>
      <c r="L972" s="57"/>
      <c r="M972" s="57"/>
      <c r="N972" s="57"/>
      <c r="O972" s="57"/>
      <c r="P972" s="57"/>
      <c r="Q972" s="57"/>
      <c r="R972" s="57"/>
      <c r="S972" s="57"/>
      <c r="T972" s="57"/>
      <c r="U972" s="55"/>
      <c r="V972" s="43"/>
      <c r="W972" s="43"/>
      <c r="X972" s="47"/>
      <c r="Y972" s="56"/>
      <c r="Z972" s="23"/>
      <c r="AA972" s="7"/>
    </row>
    <row r="973" spans="2:27" ht="63.75">
      <c r="B973" s="6"/>
      <c r="J973" s="52"/>
      <c r="K973" s="53" t="s">
        <v>1033</v>
      </c>
      <c r="L973" s="57"/>
      <c r="M973" s="57"/>
      <c r="N973" s="57"/>
      <c r="O973" s="57"/>
      <c r="P973" s="57"/>
      <c r="Q973" s="57"/>
      <c r="R973" s="57"/>
      <c r="S973" s="57"/>
      <c r="T973" s="57"/>
      <c r="U973" s="55"/>
      <c r="V973" s="43"/>
      <c r="W973" s="43"/>
      <c r="X973" s="47"/>
      <c r="Y973" s="56"/>
      <c r="Z973" s="23"/>
      <c r="AA973" s="7"/>
    </row>
    <row r="974" spans="2:27" ht="89.25">
      <c r="B974" s="6"/>
      <c r="J974" s="52" t="s">
        <v>1034</v>
      </c>
      <c r="K974" s="53" t="s">
        <v>1035</v>
      </c>
      <c r="L974" s="57"/>
      <c r="M974" s="57"/>
      <c r="N974" s="57"/>
      <c r="O974" s="57"/>
      <c r="P974" s="57"/>
      <c r="Q974" s="57"/>
      <c r="R974" s="57"/>
      <c r="S974" s="57"/>
      <c r="T974" s="57"/>
      <c r="U974" s="55"/>
      <c r="V974" s="43"/>
      <c r="W974" s="43"/>
      <c r="X974" s="47"/>
      <c r="Y974" s="56"/>
      <c r="Z974" s="23"/>
      <c r="AA974" s="7"/>
    </row>
    <row r="975" spans="2:27" ht="25.5">
      <c r="B975" s="6"/>
      <c r="J975" s="52"/>
      <c r="K975" s="53" t="s">
        <v>37</v>
      </c>
      <c r="L975" s="58">
        <v>28219.3</v>
      </c>
      <c r="M975" s="58">
        <v>0</v>
      </c>
      <c r="N975" s="58">
        <v>0</v>
      </c>
      <c r="O975" s="58">
        <v>0</v>
      </c>
      <c r="P975" s="58">
        <v>0</v>
      </c>
      <c r="Q975" s="58">
        <v>0</v>
      </c>
      <c r="R975" s="58">
        <f>L975+N975+P975</f>
        <v>28219.3</v>
      </c>
      <c r="S975" s="58">
        <f>M975+O975+Q975</f>
        <v>0</v>
      </c>
      <c r="T975" s="58">
        <v>0</v>
      </c>
      <c r="U975" s="55" t="s">
        <v>397</v>
      </c>
      <c r="V975" s="43"/>
      <c r="W975" s="43"/>
      <c r="X975" s="47"/>
      <c r="Y975" s="56" t="s">
        <v>397</v>
      </c>
      <c r="Z975" s="23"/>
      <c r="AA975" s="7"/>
    </row>
    <row r="976" spans="2:27" ht="12.75">
      <c r="B976" s="6"/>
      <c r="J976" s="52"/>
      <c r="K976" s="59"/>
      <c r="L976" s="57"/>
      <c r="M976" s="57"/>
      <c r="N976" s="57"/>
      <c r="O976" s="57"/>
      <c r="P976" s="57"/>
      <c r="Q976" s="57"/>
      <c r="R976" s="57"/>
      <c r="S976" s="57"/>
      <c r="T976" s="57"/>
      <c r="U976" s="55"/>
      <c r="V976" s="43"/>
      <c r="W976" s="43"/>
      <c r="X976" s="47"/>
      <c r="Y976" s="56"/>
      <c r="Z976" s="23"/>
      <c r="AA976" s="7"/>
    </row>
    <row r="977" spans="2:27" ht="89.25">
      <c r="B977" s="6"/>
      <c r="J977" s="52" t="s">
        <v>1036</v>
      </c>
      <c r="K977" s="53" t="s">
        <v>1037</v>
      </c>
      <c r="L977" s="57"/>
      <c r="M977" s="57"/>
      <c r="N977" s="57"/>
      <c r="O977" s="57"/>
      <c r="P977" s="57"/>
      <c r="Q977" s="57"/>
      <c r="R977" s="57"/>
      <c r="S977" s="57"/>
      <c r="T977" s="57"/>
      <c r="U977" s="55"/>
      <c r="V977" s="43"/>
      <c r="W977" s="43"/>
      <c r="X977" s="47"/>
      <c r="Y977" s="56"/>
      <c r="Z977" s="23"/>
      <c r="AA977" s="7"/>
    </row>
    <row r="978" spans="2:27" ht="25.5">
      <c r="B978" s="6"/>
      <c r="J978" s="52"/>
      <c r="K978" s="53" t="s">
        <v>37</v>
      </c>
      <c r="L978" s="58">
        <v>23976.5</v>
      </c>
      <c r="M978" s="58">
        <v>0</v>
      </c>
      <c r="N978" s="58">
        <v>0</v>
      </c>
      <c r="O978" s="58">
        <v>0</v>
      </c>
      <c r="P978" s="58">
        <v>0</v>
      </c>
      <c r="Q978" s="58">
        <v>0</v>
      </c>
      <c r="R978" s="58">
        <f>L978+N978+P978</f>
        <v>23976.5</v>
      </c>
      <c r="S978" s="58">
        <f>M978+O978+Q978</f>
        <v>0</v>
      </c>
      <c r="T978" s="58">
        <v>0</v>
      </c>
      <c r="U978" s="55" t="s">
        <v>397</v>
      </c>
      <c r="V978" s="43"/>
      <c r="W978" s="43"/>
      <c r="X978" s="47"/>
      <c r="Y978" s="56" t="s">
        <v>397</v>
      </c>
      <c r="Z978" s="23"/>
      <c r="AA978" s="7"/>
    </row>
    <row r="979" spans="2:27" ht="12.75">
      <c r="B979" s="6"/>
      <c r="J979" s="52"/>
      <c r="K979" s="59"/>
      <c r="L979" s="57"/>
      <c r="M979" s="57"/>
      <c r="N979" s="57"/>
      <c r="O979" s="57"/>
      <c r="P979" s="57"/>
      <c r="Q979" s="57"/>
      <c r="R979" s="57"/>
      <c r="S979" s="57"/>
      <c r="T979" s="57"/>
      <c r="U979" s="55"/>
      <c r="V979" s="43"/>
      <c r="W979" s="43"/>
      <c r="X979" s="47"/>
      <c r="Y979" s="56"/>
      <c r="Z979" s="23"/>
      <c r="AA979" s="7"/>
    </row>
    <row r="980" spans="2:27" ht="89.25">
      <c r="B980" s="6"/>
      <c r="J980" s="52" t="s">
        <v>1038</v>
      </c>
      <c r="K980" s="53" t="s">
        <v>1039</v>
      </c>
      <c r="L980" s="57"/>
      <c r="M980" s="57"/>
      <c r="N980" s="57"/>
      <c r="O980" s="57"/>
      <c r="P980" s="57"/>
      <c r="Q980" s="57"/>
      <c r="R980" s="57"/>
      <c r="S980" s="57"/>
      <c r="T980" s="57"/>
      <c r="U980" s="55"/>
      <c r="V980" s="43"/>
      <c r="W980" s="43"/>
      <c r="X980" s="47"/>
      <c r="Y980" s="56"/>
      <c r="Z980" s="23"/>
      <c r="AA980" s="7"/>
    </row>
    <row r="981" spans="2:27" ht="25.5">
      <c r="B981" s="6"/>
      <c r="J981" s="52"/>
      <c r="K981" s="53" t="s">
        <v>37</v>
      </c>
      <c r="L981" s="58">
        <v>39741.4</v>
      </c>
      <c r="M981" s="58">
        <v>0</v>
      </c>
      <c r="N981" s="58">
        <v>0</v>
      </c>
      <c r="O981" s="58">
        <v>0</v>
      </c>
      <c r="P981" s="58">
        <v>0</v>
      </c>
      <c r="Q981" s="58">
        <v>0</v>
      </c>
      <c r="R981" s="58">
        <f>L981+N981+P981</f>
        <v>39741.4</v>
      </c>
      <c r="S981" s="58">
        <f>M981+O981+Q981</f>
        <v>0</v>
      </c>
      <c r="T981" s="58">
        <v>0</v>
      </c>
      <c r="U981" s="55" t="s">
        <v>397</v>
      </c>
      <c r="V981" s="43"/>
      <c r="W981" s="43"/>
      <c r="X981" s="47"/>
      <c r="Y981" s="56" t="s">
        <v>397</v>
      </c>
      <c r="Z981" s="23"/>
      <c r="AA981" s="7"/>
    </row>
    <row r="982" spans="2:27" ht="12.75">
      <c r="B982" s="6"/>
      <c r="J982" s="52"/>
      <c r="K982" s="59"/>
      <c r="L982" s="57"/>
      <c r="M982" s="57"/>
      <c r="N982" s="57"/>
      <c r="O982" s="57"/>
      <c r="P982" s="57"/>
      <c r="Q982" s="57"/>
      <c r="R982" s="57"/>
      <c r="S982" s="57"/>
      <c r="T982" s="57"/>
      <c r="U982" s="55"/>
      <c r="V982" s="43"/>
      <c r="W982" s="43"/>
      <c r="X982" s="47"/>
      <c r="Y982" s="56"/>
      <c r="Z982" s="23"/>
      <c r="AA982" s="7"/>
    </row>
    <row r="983" spans="2:27" ht="89.25">
      <c r="B983" s="6"/>
      <c r="J983" s="52" t="s">
        <v>1040</v>
      </c>
      <c r="K983" s="53" t="s">
        <v>1041</v>
      </c>
      <c r="L983" s="57"/>
      <c r="M983" s="57"/>
      <c r="N983" s="57"/>
      <c r="O983" s="57"/>
      <c r="P983" s="57"/>
      <c r="Q983" s="57"/>
      <c r="R983" s="57"/>
      <c r="S983" s="57"/>
      <c r="T983" s="57"/>
      <c r="U983" s="55"/>
      <c r="V983" s="43"/>
      <c r="W983" s="43"/>
      <c r="X983" s="47"/>
      <c r="Y983" s="56"/>
      <c r="Z983" s="23"/>
      <c r="AA983" s="7"/>
    </row>
    <row r="984" spans="2:27" ht="25.5">
      <c r="B984" s="6"/>
      <c r="J984" s="52"/>
      <c r="K984" s="53" t="s">
        <v>37</v>
      </c>
      <c r="L984" s="58">
        <v>27682.2</v>
      </c>
      <c r="M984" s="58">
        <v>0</v>
      </c>
      <c r="N984" s="58">
        <v>0</v>
      </c>
      <c r="O984" s="58">
        <v>0</v>
      </c>
      <c r="P984" s="58">
        <v>0</v>
      </c>
      <c r="Q984" s="58">
        <v>0</v>
      </c>
      <c r="R984" s="58">
        <f>L984+N984+P984</f>
        <v>27682.2</v>
      </c>
      <c r="S984" s="58">
        <f>M984+O984+Q984</f>
        <v>0</v>
      </c>
      <c r="T984" s="58">
        <v>0</v>
      </c>
      <c r="U984" s="55" t="s">
        <v>397</v>
      </c>
      <c r="V984" s="43"/>
      <c r="W984" s="43"/>
      <c r="X984" s="47"/>
      <c r="Y984" s="56" t="s">
        <v>397</v>
      </c>
      <c r="Z984" s="23"/>
      <c r="AA984" s="7"/>
    </row>
    <row r="985" spans="2:27" ht="12.75">
      <c r="B985" s="6"/>
      <c r="J985" s="52"/>
      <c r="K985" s="59"/>
      <c r="L985" s="57"/>
      <c r="M985" s="57"/>
      <c r="N985" s="57"/>
      <c r="O985" s="57"/>
      <c r="P985" s="57"/>
      <c r="Q985" s="57"/>
      <c r="R985" s="57"/>
      <c r="S985" s="57"/>
      <c r="T985" s="57"/>
      <c r="U985" s="55"/>
      <c r="V985" s="43"/>
      <c r="W985" s="43"/>
      <c r="X985" s="47"/>
      <c r="Y985" s="56"/>
      <c r="Z985" s="23"/>
      <c r="AA985" s="7"/>
    </row>
    <row r="986" spans="2:27" ht="89.25">
      <c r="B986" s="6"/>
      <c r="J986" s="52" t="s">
        <v>1042</v>
      </c>
      <c r="K986" s="53" t="s">
        <v>1043</v>
      </c>
      <c r="L986" s="57"/>
      <c r="M986" s="57"/>
      <c r="N986" s="57"/>
      <c r="O986" s="57"/>
      <c r="P986" s="57"/>
      <c r="Q986" s="57"/>
      <c r="R986" s="57"/>
      <c r="S986" s="57"/>
      <c r="T986" s="57"/>
      <c r="U986" s="55"/>
      <c r="V986" s="43"/>
      <c r="W986" s="43"/>
      <c r="X986" s="47"/>
      <c r="Y986" s="56"/>
      <c r="Z986" s="23"/>
      <c r="AA986" s="7"/>
    </row>
    <row r="987" spans="2:27" ht="25.5">
      <c r="B987" s="6"/>
      <c r="J987" s="52"/>
      <c r="K987" s="53" t="s">
        <v>37</v>
      </c>
      <c r="L987" s="58">
        <v>26045.8</v>
      </c>
      <c r="M987" s="58">
        <v>0</v>
      </c>
      <c r="N987" s="58">
        <v>0</v>
      </c>
      <c r="O987" s="58">
        <v>0</v>
      </c>
      <c r="P987" s="58">
        <v>0</v>
      </c>
      <c r="Q987" s="58">
        <v>0</v>
      </c>
      <c r="R987" s="58">
        <f>L987+N987+P987</f>
        <v>26045.8</v>
      </c>
      <c r="S987" s="58">
        <f>M987+O987+Q987</f>
        <v>0</v>
      </c>
      <c r="T987" s="58">
        <v>0</v>
      </c>
      <c r="U987" s="55" t="s">
        <v>397</v>
      </c>
      <c r="V987" s="43"/>
      <c r="W987" s="43"/>
      <c r="X987" s="47"/>
      <c r="Y987" s="56" t="s">
        <v>397</v>
      </c>
      <c r="Z987" s="23"/>
      <c r="AA987" s="7"/>
    </row>
    <row r="988" spans="2:27" ht="12.75">
      <c r="B988" s="6"/>
      <c r="J988" s="52"/>
      <c r="K988" s="59"/>
      <c r="L988" s="57"/>
      <c r="M988" s="57"/>
      <c r="N988" s="57"/>
      <c r="O988" s="57"/>
      <c r="P988" s="57"/>
      <c r="Q988" s="57"/>
      <c r="R988" s="57"/>
      <c r="S988" s="57"/>
      <c r="T988" s="57"/>
      <c r="U988" s="55"/>
      <c r="V988" s="43"/>
      <c r="W988" s="43"/>
      <c r="X988" s="47"/>
      <c r="Y988" s="56"/>
      <c r="Z988" s="23"/>
      <c r="AA988" s="7"/>
    </row>
    <row r="989" spans="2:27" ht="89.25">
      <c r="B989" s="6"/>
      <c r="J989" s="52" t="s">
        <v>1044</v>
      </c>
      <c r="K989" s="53" t="s">
        <v>1045</v>
      </c>
      <c r="L989" s="57"/>
      <c r="M989" s="57"/>
      <c r="N989" s="57"/>
      <c r="O989" s="57"/>
      <c r="P989" s="57"/>
      <c r="Q989" s="57"/>
      <c r="R989" s="57"/>
      <c r="S989" s="57"/>
      <c r="T989" s="57"/>
      <c r="U989" s="55"/>
      <c r="V989" s="43"/>
      <c r="W989" s="43"/>
      <c r="X989" s="47"/>
      <c r="Y989" s="56"/>
      <c r="Z989" s="23"/>
      <c r="AA989" s="7"/>
    </row>
    <row r="990" spans="2:27" ht="38.25">
      <c r="B990" s="6"/>
      <c r="J990" s="52"/>
      <c r="K990" s="53" t="s">
        <v>207</v>
      </c>
      <c r="L990" s="58">
        <v>1000</v>
      </c>
      <c r="M990" s="58">
        <v>0</v>
      </c>
      <c r="N990" s="58">
        <v>0</v>
      </c>
      <c r="O990" s="58">
        <v>0</v>
      </c>
      <c r="P990" s="58">
        <v>0</v>
      </c>
      <c r="Q990" s="58">
        <v>0</v>
      </c>
      <c r="R990" s="58">
        <f>L990+N990+P990</f>
        <v>1000</v>
      </c>
      <c r="S990" s="58">
        <f>M990+O990+Q990</f>
        <v>0</v>
      </c>
      <c r="T990" s="58">
        <v>0</v>
      </c>
      <c r="U990" s="55" t="s">
        <v>308</v>
      </c>
      <c r="V990" s="43"/>
      <c r="W990" s="43"/>
      <c r="X990" s="47"/>
      <c r="Y990" s="56" t="s">
        <v>308</v>
      </c>
      <c r="Z990" s="23"/>
      <c r="AA990" s="7"/>
    </row>
    <row r="991" spans="2:27" ht="12.75">
      <c r="B991" s="6"/>
      <c r="J991" s="52"/>
      <c r="K991" s="59"/>
      <c r="L991" s="57"/>
      <c r="M991" s="57"/>
      <c r="N991" s="57"/>
      <c r="O991" s="57"/>
      <c r="P991" s="57"/>
      <c r="Q991" s="57"/>
      <c r="R991" s="57"/>
      <c r="S991" s="57"/>
      <c r="T991" s="57"/>
      <c r="U991" s="55"/>
      <c r="V991" s="43"/>
      <c r="W991" s="43"/>
      <c r="X991" s="47"/>
      <c r="Y991" s="56"/>
      <c r="Z991" s="23"/>
      <c r="AA991" s="7"/>
    </row>
    <row r="992" spans="2:27" ht="89.25">
      <c r="B992" s="6"/>
      <c r="J992" s="52" t="s">
        <v>1046</v>
      </c>
      <c r="K992" s="53" t="s">
        <v>1047</v>
      </c>
      <c r="L992" s="57"/>
      <c r="M992" s="57"/>
      <c r="N992" s="57"/>
      <c r="O992" s="57"/>
      <c r="P992" s="57"/>
      <c r="Q992" s="57"/>
      <c r="R992" s="57"/>
      <c r="S992" s="57"/>
      <c r="T992" s="57"/>
      <c r="U992" s="55"/>
      <c r="V992" s="43"/>
      <c r="W992" s="43"/>
      <c r="X992" s="47"/>
      <c r="Y992" s="56"/>
      <c r="Z992" s="23"/>
      <c r="AA992" s="7"/>
    </row>
    <row r="993" spans="2:27" ht="38.25">
      <c r="B993" s="6"/>
      <c r="J993" s="52"/>
      <c r="K993" s="53" t="s">
        <v>207</v>
      </c>
      <c r="L993" s="58">
        <v>1000</v>
      </c>
      <c r="M993" s="58">
        <v>0</v>
      </c>
      <c r="N993" s="58">
        <v>0</v>
      </c>
      <c r="O993" s="58">
        <v>0</v>
      </c>
      <c r="P993" s="58">
        <v>0</v>
      </c>
      <c r="Q993" s="58">
        <v>0</v>
      </c>
      <c r="R993" s="58">
        <f>L993+N993+P993</f>
        <v>1000</v>
      </c>
      <c r="S993" s="58">
        <f>M993+O993+Q993</f>
        <v>0</v>
      </c>
      <c r="T993" s="58">
        <v>0</v>
      </c>
      <c r="U993" s="55" t="s">
        <v>308</v>
      </c>
      <c r="V993" s="43"/>
      <c r="W993" s="43"/>
      <c r="X993" s="47"/>
      <c r="Y993" s="56" t="s">
        <v>308</v>
      </c>
      <c r="Z993" s="23"/>
      <c r="AA993" s="7"/>
    </row>
    <row r="994" spans="2:27" ht="12.75">
      <c r="B994" s="6"/>
      <c r="J994" s="52"/>
      <c r="K994" s="59"/>
      <c r="L994" s="57"/>
      <c r="M994" s="57"/>
      <c r="N994" s="57"/>
      <c r="O994" s="57"/>
      <c r="P994" s="57"/>
      <c r="Q994" s="57"/>
      <c r="R994" s="57"/>
      <c r="S994" s="57"/>
      <c r="T994" s="57"/>
      <c r="U994" s="55"/>
      <c r="V994" s="43"/>
      <c r="W994" s="43"/>
      <c r="X994" s="47"/>
      <c r="Y994" s="56"/>
      <c r="Z994" s="23"/>
      <c r="AA994" s="7"/>
    </row>
    <row r="995" spans="2:27" ht="89.25">
      <c r="B995" s="6"/>
      <c r="J995" s="52" t="s">
        <v>1048</v>
      </c>
      <c r="K995" s="53" t="s">
        <v>1049</v>
      </c>
      <c r="L995" s="57"/>
      <c r="M995" s="57"/>
      <c r="N995" s="57"/>
      <c r="O995" s="57"/>
      <c r="P995" s="57"/>
      <c r="Q995" s="57"/>
      <c r="R995" s="57"/>
      <c r="S995" s="57"/>
      <c r="T995" s="57"/>
      <c r="U995" s="55"/>
      <c r="V995" s="43"/>
      <c r="W995" s="43"/>
      <c r="X995" s="47"/>
      <c r="Y995" s="56"/>
      <c r="Z995" s="23"/>
      <c r="AA995" s="7"/>
    </row>
    <row r="996" spans="2:27" ht="38.25">
      <c r="B996" s="6"/>
      <c r="J996" s="52"/>
      <c r="K996" s="53" t="s">
        <v>207</v>
      </c>
      <c r="L996" s="58">
        <v>1000</v>
      </c>
      <c r="M996" s="58">
        <v>0</v>
      </c>
      <c r="N996" s="58">
        <v>0</v>
      </c>
      <c r="O996" s="58">
        <v>0</v>
      </c>
      <c r="P996" s="58">
        <v>0</v>
      </c>
      <c r="Q996" s="58">
        <v>0</v>
      </c>
      <c r="R996" s="58">
        <f>L996+N996+P996</f>
        <v>1000</v>
      </c>
      <c r="S996" s="58">
        <f>M996+O996+Q996</f>
        <v>0</v>
      </c>
      <c r="T996" s="58">
        <v>0</v>
      </c>
      <c r="U996" s="55" t="s">
        <v>308</v>
      </c>
      <c r="V996" s="43"/>
      <c r="W996" s="43"/>
      <c r="X996" s="47"/>
      <c r="Y996" s="56" t="s">
        <v>308</v>
      </c>
      <c r="Z996" s="23"/>
      <c r="AA996" s="7"/>
    </row>
    <row r="997" spans="2:27" ht="12.75">
      <c r="B997" s="6"/>
      <c r="J997" s="52"/>
      <c r="K997" s="59"/>
      <c r="L997" s="57"/>
      <c r="M997" s="57"/>
      <c r="N997" s="57"/>
      <c r="O997" s="57"/>
      <c r="P997" s="57"/>
      <c r="Q997" s="57"/>
      <c r="R997" s="57"/>
      <c r="S997" s="57"/>
      <c r="T997" s="57"/>
      <c r="U997" s="55"/>
      <c r="V997" s="43"/>
      <c r="W997" s="43"/>
      <c r="X997" s="47"/>
      <c r="Y997" s="56"/>
      <c r="Z997" s="23"/>
      <c r="AA997" s="7"/>
    </row>
    <row r="998" spans="2:27" ht="89.25">
      <c r="B998" s="6"/>
      <c r="J998" s="52" t="s">
        <v>1050</v>
      </c>
      <c r="K998" s="53" t="s">
        <v>1051</v>
      </c>
      <c r="L998" s="57"/>
      <c r="M998" s="57"/>
      <c r="N998" s="57"/>
      <c r="O998" s="57"/>
      <c r="P998" s="57"/>
      <c r="Q998" s="57"/>
      <c r="R998" s="57"/>
      <c r="S998" s="57"/>
      <c r="T998" s="57"/>
      <c r="U998" s="55"/>
      <c r="V998" s="43"/>
      <c r="W998" s="43"/>
      <c r="X998" s="47"/>
      <c r="Y998" s="56"/>
      <c r="Z998" s="23"/>
      <c r="AA998" s="7"/>
    </row>
    <row r="999" spans="2:27" ht="38.25">
      <c r="B999" s="6"/>
      <c r="J999" s="52"/>
      <c r="K999" s="53" t="s">
        <v>207</v>
      </c>
      <c r="L999" s="58">
        <v>1000</v>
      </c>
      <c r="M999" s="58">
        <v>0</v>
      </c>
      <c r="N999" s="58">
        <v>0</v>
      </c>
      <c r="O999" s="58">
        <v>0</v>
      </c>
      <c r="P999" s="58">
        <v>0</v>
      </c>
      <c r="Q999" s="58">
        <v>0</v>
      </c>
      <c r="R999" s="58">
        <f>L999+N999+P999</f>
        <v>1000</v>
      </c>
      <c r="S999" s="58">
        <f>M999+O999+Q999</f>
        <v>0</v>
      </c>
      <c r="T999" s="58">
        <v>0</v>
      </c>
      <c r="U999" s="55" t="s">
        <v>308</v>
      </c>
      <c r="V999" s="43"/>
      <c r="W999" s="43"/>
      <c r="X999" s="47"/>
      <c r="Y999" s="56" t="s">
        <v>308</v>
      </c>
      <c r="Z999" s="23"/>
      <c r="AA999" s="7"/>
    </row>
    <row r="1000" spans="2:27" ht="12.75">
      <c r="B1000" s="6"/>
      <c r="J1000" s="52"/>
      <c r="K1000" s="59"/>
      <c r="L1000" s="57"/>
      <c r="M1000" s="57"/>
      <c r="N1000" s="57"/>
      <c r="O1000" s="57"/>
      <c r="P1000" s="57"/>
      <c r="Q1000" s="57"/>
      <c r="R1000" s="57"/>
      <c r="S1000" s="57"/>
      <c r="T1000" s="57"/>
      <c r="U1000" s="55"/>
      <c r="V1000" s="43"/>
      <c r="W1000" s="43"/>
      <c r="X1000" s="47"/>
      <c r="Y1000" s="56"/>
      <c r="Z1000" s="23"/>
      <c r="AA1000" s="7"/>
    </row>
    <row r="1001" spans="2:27" ht="89.25">
      <c r="B1001" s="6"/>
      <c r="J1001" s="52" t="s">
        <v>1052</v>
      </c>
      <c r="K1001" s="53" t="s">
        <v>1053</v>
      </c>
      <c r="L1001" s="57"/>
      <c r="M1001" s="57"/>
      <c r="N1001" s="57"/>
      <c r="O1001" s="57"/>
      <c r="P1001" s="57"/>
      <c r="Q1001" s="57"/>
      <c r="R1001" s="57"/>
      <c r="S1001" s="57"/>
      <c r="T1001" s="57"/>
      <c r="U1001" s="55"/>
      <c r="V1001" s="43"/>
      <c r="W1001" s="43"/>
      <c r="X1001" s="47"/>
      <c r="Y1001" s="56"/>
      <c r="Z1001" s="23"/>
      <c r="AA1001" s="7"/>
    </row>
    <row r="1002" spans="2:27" ht="38.25">
      <c r="B1002" s="6"/>
      <c r="J1002" s="52"/>
      <c r="K1002" s="53" t="s">
        <v>207</v>
      </c>
      <c r="L1002" s="58">
        <v>1000</v>
      </c>
      <c r="M1002" s="58">
        <v>0</v>
      </c>
      <c r="N1002" s="58">
        <v>0</v>
      </c>
      <c r="O1002" s="58">
        <v>0</v>
      </c>
      <c r="P1002" s="58">
        <v>0</v>
      </c>
      <c r="Q1002" s="58">
        <v>0</v>
      </c>
      <c r="R1002" s="58">
        <f>L1002+N1002+P1002</f>
        <v>1000</v>
      </c>
      <c r="S1002" s="58">
        <f>M1002+O1002+Q1002</f>
        <v>0</v>
      </c>
      <c r="T1002" s="58">
        <v>0</v>
      </c>
      <c r="U1002" s="55" t="s">
        <v>308</v>
      </c>
      <c r="V1002" s="43"/>
      <c r="W1002" s="43"/>
      <c r="X1002" s="47"/>
      <c r="Y1002" s="56" t="s">
        <v>308</v>
      </c>
      <c r="Z1002" s="23"/>
      <c r="AA1002" s="7"/>
    </row>
    <row r="1003" spans="2:27" ht="12.75">
      <c r="B1003" s="6"/>
      <c r="J1003" s="52"/>
      <c r="K1003" s="59"/>
      <c r="L1003" s="57"/>
      <c r="M1003" s="57"/>
      <c r="N1003" s="57"/>
      <c r="O1003" s="57"/>
      <c r="P1003" s="57"/>
      <c r="Q1003" s="57"/>
      <c r="R1003" s="57"/>
      <c r="S1003" s="57"/>
      <c r="T1003" s="57"/>
      <c r="U1003" s="55"/>
      <c r="V1003" s="43"/>
      <c r="W1003" s="43"/>
      <c r="X1003" s="47"/>
      <c r="Y1003" s="56"/>
      <c r="Z1003" s="23"/>
      <c r="AA1003" s="7"/>
    </row>
    <row r="1004" spans="2:27" ht="63.75">
      <c r="B1004" s="6"/>
      <c r="J1004" s="52"/>
      <c r="K1004" s="53" t="s">
        <v>521</v>
      </c>
      <c r="L1004" s="57"/>
      <c r="M1004" s="57"/>
      <c r="N1004" s="57"/>
      <c r="O1004" s="57"/>
      <c r="P1004" s="57"/>
      <c r="Q1004" s="57"/>
      <c r="R1004" s="57"/>
      <c r="S1004" s="57"/>
      <c r="T1004" s="57"/>
      <c r="U1004" s="55"/>
      <c r="V1004" s="43"/>
      <c r="W1004" s="43"/>
      <c r="X1004" s="47"/>
      <c r="Y1004" s="56"/>
      <c r="Z1004" s="23"/>
      <c r="AA1004" s="7"/>
    </row>
    <row r="1005" spans="2:27" ht="76.5">
      <c r="B1005" s="6"/>
      <c r="J1005" s="52" t="s">
        <v>1054</v>
      </c>
      <c r="K1005" s="53" t="s">
        <v>1055</v>
      </c>
      <c r="L1005" s="57"/>
      <c r="M1005" s="57"/>
      <c r="N1005" s="57"/>
      <c r="O1005" s="57"/>
      <c r="P1005" s="57"/>
      <c r="Q1005" s="57"/>
      <c r="R1005" s="57"/>
      <c r="S1005" s="57"/>
      <c r="T1005" s="57"/>
      <c r="U1005" s="55"/>
      <c r="V1005" s="43"/>
      <c r="W1005" s="43"/>
      <c r="X1005" s="47"/>
      <c r="Y1005" s="56"/>
      <c r="Z1005" s="23"/>
      <c r="AA1005" s="7"/>
    </row>
    <row r="1006" spans="2:27" ht="51">
      <c r="B1006" s="6"/>
      <c r="J1006" s="52"/>
      <c r="K1006" s="53" t="s">
        <v>37</v>
      </c>
      <c r="L1006" s="58">
        <v>23794.5</v>
      </c>
      <c r="M1006" s="58">
        <v>0</v>
      </c>
      <c r="N1006" s="58">
        <v>0</v>
      </c>
      <c r="O1006" s="58">
        <v>0</v>
      </c>
      <c r="P1006" s="58">
        <v>0</v>
      </c>
      <c r="Q1006" s="58">
        <v>0</v>
      </c>
      <c r="R1006" s="58">
        <f>L1006+N1006+P1006</f>
        <v>23794.5</v>
      </c>
      <c r="S1006" s="58">
        <f>M1006+O1006+Q1006</f>
        <v>0</v>
      </c>
      <c r="T1006" s="58">
        <v>0</v>
      </c>
      <c r="U1006" s="55" t="s">
        <v>882</v>
      </c>
      <c r="V1006" s="43"/>
      <c r="W1006" s="43"/>
      <c r="X1006" s="47"/>
      <c r="Y1006" s="56" t="s">
        <v>882</v>
      </c>
      <c r="Z1006" s="23"/>
      <c r="AA1006" s="7"/>
    </row>
    <row r="1007" spans="2:27" ht="12.75">
      <c r="B1007" s="6"/>
      <c r="J1007" s="52"/>
      <c r="K1007" s="59"/>
      <c r="L1007" s="57"/>
      <c r="M1007" s="57"/>
      <c r="N1007" s="57"/>
      <c r="O1007" s="57"/>
      <c r="P1007" s="57"/>
      <c r="Q1007" s="57"/>
      <c r="R1007" s="57"/>
      <c r="S1007" s="57"/>
      <c r="T1007" s="57"/>
      <c r="U1007" s="55"/>
      <c r="V1007" s="43"/>
      <c r="W1007" s="43"/>
      <c r="X1007" s="47"/>
      <c r="Y1007" s="56"/>
      <c r="Z1007" s="23"/>
      <c r="AA1007" s="7"/>
    </row>
    <row r="1008" spans="2:27" ht="89.25">
      <c r="B1008" s="6"/>
      <c r="J1008" s="52" t="s">
        <v>1056</v>
      </c>
      <c r="K1008" s="53" t="s">
        <v>1057</v>
      </c>
      <c r="L1008" s="57"/>
      <c r="M1008" s="57"/>
      <c r="N1008" s="57"/>
      <c r="O1008" s="57"/>
      <c r="P1008" s="57"/>
      <c r="Q1008" s="57"/>
      <c r="R1008" s="57"/>
      <c r="S1008" s="57"/>
      <c r="T1008" s="57"/>
      <c r="U1008" s="55"/>
      <c r="V1008" s="43"/>
      <c r="W1008" s="43"/>
      <c r="X1008" s="47"/>
      <c r="Y1008" s="56"/>
      <c r="Z1008" s="23"/>
      <c r="AA1008" s="7"/>
    </row>
    <row r="1009" spans="2:27" ht="51">
      <c r="B1009" s="6"/>
      <c r="J1009" s="52"/>
      <c r="K1009" s="53" t="s">
        <v>37</v>
      </c>
      <c r="L1009" s="58">
        <v>45770.7</v>
      </c>
      <c r="M1009" s="58">
        <v>0</v>
      </c>
      <c r="N1009" s="58">
        <v>0</v>
      </c>
      <c r="O1009" s="58">
        <v>0</v>
      </c>
      <c r="P1009" s="58">
        <v>0</v>
      </c>
      <c r="Q1009" s="58">
        <v>0</v>
      </c>
      <c r="R1009" s="58">
        <f>L1009+N1009+P1009</f>
        <v>45770.7</v>
      </c>
      <c r="S1009" s="58">
        <f>M1009+O1009+Q1009</f>
        <v>0</v>
      </c>
      <c r="T1009" s="58">
        <v>0</v>
      </c>
      <c r="U1009" s="55" t="s">
        <v>882</v>
      </c>
      <c r="V1009" s="43"/>
      <c r="W1009" s="43"/>
      <c r="X1009" s="47"/>
      <c r="Y1009" s="56" t="s">
        <v>882</v>
      </c>
      <c r="Z1009" s="23"/>
      <c r="AA1009" s="7"/>
    </row>
    <row r="1010" spans="2:27" ht="12.75">
      <c r="B1010" s="6"/>
      <c r="J1010" s="52"/>
      <c r="K1010" s="59"/>
      <c r="L1010" s="57"/>
      <c r="M1010" s="57"/>
      <c r="N1010" s="57"/>
      <c r="O1010" s="57"/>
      <c r="P1010" s="57"/>
      <c r="Q1010" s="57"/>
      <c r="R1010" s="57"/>
      <c r="S1010" s="57"/>
      <c r="T1010" s="57"/>
      <c r="U1010" s="55"/>
      <c r="V1010" s="43"/>
      <c r="W1010" s="43"/>
      <c r="X1010" s="47"/>
      <c r="Y1010" s="56"/>
      <c r="Z1010" s="23"/>
      <c r="AA1010" s="7"/>
    </row>
    <row r="1011" spans="2:27" ht="51">
      <c r="B1011" s="6"/>
      <c r="J1011" s="52" t="s">
        <v>1058</v>
      </c>
      <c r="K1011" s="53" t="s">
        <v>1059</v>
      </c>
      <c r="L1011" s="57"/>
      <c r="M1011" s="57"/>
      <c r="N1011" s="57"/>
      <c r="O1011" s="57"/>
      <c r="P1011" s="57"/>
      <c r="Q1011" s="57"/>
      <c r="R1011" s="57"/>
      <c r="S1011" s="57"/>
      <c r="T1011" s="57"/>
      <c r="U1011" s="55"/>
      <c r="V1011" s="43"/>
      <c r="W1011" s="43"/>
      <c r="X1011" s="47"/>
      <c r="Y1011" s="56"/>
      <c r="Z1011" s="23"/>
      <c r="AA1011" s="7"/>
    </row>
    <row r="1012" spans="2:27" ht="51">
      <c r="B1012" s="6"/>
      <c r="J1012" s="52"/>
      <c r="K1012" s="53" t="s">
        <v>37</v>
      </c>
      <c r="L1012" s="58">
        <v>10429</v>
      </c>
      <c r="M1012" s="58">
        <v>0</v>
      </c>
      <c r="N1012" s="58">
        <v>0</v>
      </c>
      <c r="O1012" s="58">
        <v>0</v>
      </c>
      <c r="P1012" s="58">
        <v>0</v>
      </c>
      <c r="Q1012" s="58">
        <v>0</v>
      </c>
      <c r="R1012" s="58">
        <f>L1012+N1012+P1012</f>
        <v>10429</v>
      </c>
      <c r="S1012" s="58">
        <f>M1012+O1012+Q1012</f>
        <v>0</v>
      </c>
      <c r="T1012" s="58">
        <v>0</v>
      </c>
      <c r="U1012" s="55" t="s">
        <v>882</v>
      </c>
      <c r="V1012" s="43"/>
      <c r="W1012" s="43"/>
      <c r="X1012" s="47"/>
      <c r="Y1012" s="56" t="s">
        <v>882</v>
      </c>
      <c r="Z1012" s="23"/>
      <c r="AA1012" s="7"/>
    </row>
    <row r="1013" spans="2:27" ht="12.75">
      <c r="B1013" s="6"/>
      <c r="J1013" s="52"/>
      <c r="K1013" s="59"/>
      <c r="L1013" s="57"/>
      <c r="M1013" s="57"/>
      <c r="N1013" s="57"/>
      <c r="O1013" s="57"/>
      <c r="P1013" s="57"/>
      <c r="Q1013" s="57"/>
      <c r="R1013" s="57"/>
      <c r="S1013" s="57"/>
      <c r="T1013" s="57"/>
      <c r="U1013" s="55"/>
      <c r="V1013" s="43"/>
      <c r="W1013" s="43"/>
      <c r="X1013" s="47"/>
      <c r="Y1013" s="56"/>
      <c r="Z1013" s="23"/>
      <c r="AA1013" s="7"/>
    </row>
    <row r="1014" spans="2:27" ht="51">
      <c r="B1014" s="6"/>
      <c r="J1014" s="52" t="s">
        <v>1060</v>
      </c>
      <c r="K1014" s="53" t="s">
        <v>1061</v>
      </c>
      <c r="L1014" s="57"/>
      <c r="M1014" s="57"/>
      <c r="N1014" s="57"/>
      <c r="O1014" s="57"/>
      <c r="P1014" s="57"/>
      <c r="Q1014" s="57"/>
      <c r="R1014" s="57"/>
      <c r="S1014" s="57"/>
      <c r="T1014" s="57"/>
      <c r="U1014" s="55"/>
      <c r="V1014" s="43"/>
      <c r="W1014" s="43"/>
      <c r="X1014" s="47"/>
      <c r="Y1014" s="56"/>
      <c r="Z1014" s="23"/>
      <c r="AA1014" s="7"/>
    </row>
    <row r="1015" spans="2:27" ht="51">
      <c r="B1015" s="6"/>
      <c r="J1015" s="52"/>
      <c r="K1015" s="53" t="s">
        <v>37</v>
      </c>
      <c r="L1015" s="58">
        <v>14498.8</v>
      </c>
      <c r="M1015" s="58">
        <v>0</v>
      </c>
      <c r="N1015" s="58">
        <v>0</v>
      </c>
      <c r="O1015" s="58">
        <v>0</v>
      </c>
      <c r="P1015" s="58">
        <v>0</v>
      </c>
      <c r="Q1015" s="58">
        <v>0</v>
      </c>
      <c r="R1015" s="58">
        <f>L1015+N1015+P1015</f>
        <v>14498.8</v>
      </c>
      <c r="S1015" s="58">
        <f>M1015+O1015+Q1015</f>
        <v>0</v>
      </c>
      <c r="T1015" s="58">
        <v>0</v>
      </c>
      <c r="U1015" s="55" t="s">
        <v>882</v>
      </c>
      <c r="V1015" s="43"/>
      <c r="W1015" s="43"/>
      <c r="X1015" s="47"/>
      <c r="Y1015" s="56" t="s">
        <v>882</v>
      </c>
      <c r="Z1015" s="23"/>
      <c r="AA1015" s="7"/>
    </row>
    <row r="1016" spans="2:27" ht="12.75">
      <c r="B1016" s="6"/>
      <c r="J1016" s="52"/>
      <c r="K1016" s="59"/>
      <c r="L1016" s="57"/>
      <c r="M1016" s="57"/>
      <c r="N1016" s="57"/>
      <c r="O1016" s="57"/>
      <c r="P1016" s="57"/>
      <c r="Q1016" s="57"/>
      <c r="R1016" s="57"/>
      <c r="S1016" s="57"/>
      <c r="T1016" s="57"/>
      <c r="U1016" s="55"/>
      <c r="V1016" s="43"/>
      <c r="W1016" s="43"/>
      <c r="X1016" s="47"/>
      <c r="Y1016" s="56"/>
      <c r="Z1016" s="23"/>
      <c r="AA1016" s="7"/>
    </row>
    <row r="1017" spans="2:27" ht="76.5">
      <c r="B1017" s="6"/>
      <c r="J1017" s="52" t="s">
        <v>1062</v>
      </c>
      <c r="K1017" s="53" t="s">
        <v>1063</v>
      </c>
      <c r="L1017" s="57"/>
      <c r="M1017" s="57"/>
      <c r="N1017" s="57"/>
      <c r="O1017" s="57"/>
      <c r="P1017" s="57"/>
      <c r="Q1017" s="57"/>
      <c r="R1017" s="57"/>
      <c r="S1017" s="57"/>
      <c r="T1017" s="57"/>
      <c r="U1017" s="55"/>
      <c r="V1017" s="43"/>
      <c r="W1017" s="43"/>
      <c r="X1017" s="47"/>
      <c r="Y1017" s="56"/>
      <c r="Z1017" s="23"/>
      <c r="AA1017" s="7"/>
    </row>
    <row r="1018" spans="2:27" ht="51">
      <c r="B1018" s="6"/>
      <c r="J1018" s="52"/>
      <c r="K1018" s="53" t="s">
        <v>37</v>
      </c>
      <c r="L1018" s="58">
        <v>19021.7</v>
      </c>
      <c r="M1018" s="58">
        <v>0</v>
      </c>
      <c r="N1018" s="58">
        <v>0</v>
      </c>
      <c r="O1018" s="58">
        <v>0</v>
      </c>
      <c r="P1018" s="58">
        <v>0</v>
      </c>
      <c r="Q1018" s="58">
        <v>0</v>
      </c>
      <c r="R1018" s="58">
        <f>L1018+N1018+P1018</f>
        <v>19021.7</v>
      </c>
      <c r="S1018" s="58">
        <f>M1018+O1018+Q1018</f>
        <v>0</v>
      </c>
      <c r="T1018" s="58">
        <v>0</v>
      </c>
      <c r="U1018" s="55" t="s">
        <v>882</v>
      </c>
      <c r="V1018" s="43"/>
      <c r="W1018" s="43"/>
      <c r="X1018" s="47"/>
      <c r="Y1018" s="56" t="s">
        <v>882</v>
      </c>
      <c r="Z1018" s="23"/>
      <c r="AA1018" s="7"/>
    </row>
    <row r="1019" spans="2:27" ht="12.75">
      <c r="B1019" s="6"/>
      <c r="J1019" s="52"/>
      <c r="K1019" s="59"/>
      <c r="L1019" s="57"/>
      <c r="M1019" s="57"/>
      <c r="N1019" s="57"/>
      <c r="O1019" s="57"/>
      <c r="P1019" s="57"/>
      <c r="Q1019" s="57"/>
      <c r="R1019" s="57"/>
      <c r="S1019" s="57"/>
      <c r="T1019" s="57"/>
      <c r="U1019" s="55"/>
      <c r="V1019" s="43"/>
      <c r="W1019" s="43"/>
      <c r="X1019" s="47"/>
      <c r="Y1019" s="56"/>
      <c r="Z1019" s="23"/>
      <c r="AA1019" s="7"/>
    </row>
    <row r="1020" spans="2:27" ht="63.75">
      <c r="B1020" s="6"/>
      <c r="J1020" s="52" t="s">
        <v>1064</v>
      </c>
      <c r="K1020" s="53" t="s">
        <v>1065</v>
      </c>
      <c r="L1020" s="57"/>
      <c r="M1020" s="57"/>
      <c r="N1020" s="57"/>
      <c r="O1020" s="57"/>
      <c r="P1020" s="57"/>
      <c r="Q1020" s="57"/>
      <c r="R1020" s="57"/>
      <c r="S1020" s="57"/>
      <c r="T1020" s="57"/>
      <c r="U1020" s="55"/>
      <c r="V1020" s="43"/>
      <c r="W1020" s="43"/>
      <c r="X1020" s="47"/>
      <c r="Y1020" s="56"/>
      <c r="Z1020" s="23"/>
      <c r="AA1020" s="7"/>
    </row>
    <row r="1021" spans="2:27" ht="25.5">
      <c r="B1021" s="6"/>
      <c r="J1021" s="52"/>
      <c r="K1021" s="53" t="s">
        <v>37</v>
      </c>
      <c r="L1021" s="58">
        <v>50000</v>
      </c>
      <c r="M1021" s="58">
        <v>0</v>
      </c>
      <c r="N1021" s="58">
        <v>0</v>
      </c>
      <c r="O1021" s="58">
        <v>0</v>
      </c>
      <c r="P1021" s="58">
        <v>0</v>
      </c>
      <c r="Q1021" s="58">
        <v>0</v>
      </c>
      <c r="R1021" s="58">
        <f>L1021+N1021+P1021</f>
        <v>50000</v>
      </c>
      <c r="S1021" s="58">
        <f>M1021+O1021+Q1021</f>
        <v>0</v>
      </c>
      <c r="T1021" s="58">
        <v>0</v>
      </c>
      <c r="U1021" s="55" t="s">
        <v>397</v>
      </c>
      <c r="V1021" s="43"/>
      <c r="W1021" s="43"/>
      <c r="X1021" s="47"/>
      <c r="Y1021" s="56" t="s">
        <v>397</v>
      </c>
      <c r="Z1021" s="23"/>
      <c r="AA1021" s="7"/>
    </row>
    <row r="1022" spans="2:27" ht="12.75">
      <c r="B1022" s="6"/>
      <c r="J1022" s="52"/>
      <c r="K1022" s="59"/>
      <c r="L1022" s="57"/>
      <c r="M1022" s="57"/>
      <c r="N1022" s="57"/>
      <c r="O1022" s="57"/>
      <c r="P1022" s="57"/>
      <c r="Q1022" s="57"/>
      <c r="R1022" s="57"/>
      <c r="S1022" s="57"/>
      <c r="T1022" s="57"/>
      <c r="U1022" s="55"/>
      <c r="V1022" s="43"/>
      <c r="W1022" s="43"/>
      <c r="X1022" s="47"/>
      <c r="Y1022" s="56"/>
      <c r="Z1022" s="23"/>
      <c r="AA1022" s="7"/>
    </row>
    <row r="1023" spans="2:27" ht="140.25">
      <c r="B1023" s="6"/>
      <c r="J1023" s="52" t="s">
        <v>1066</v>
      </c>
      <c r="K1023" s="53" t="s">
        <v>1067</v>
      </c>
      <c r="L1023" s="57"/>
      <c r="M1023" s="57"/>
      <c r="N1023" s="57"/>
      <c r="O1023" s="57"/>
      <c r="P1023" s="57"/>
      <c r="Q1023" s="57"/>
      <c r="R1023" s="57"/>
      <c r="S1023" s="57"/>
      <c r="T1023" s="57"/>
      <c r="U1023" s="55"/>
      <c r="V1023" s="43"/>
      <c r="W1023" s="43"/>
      <c r="X1023" s="47"/>
      <c r="Y1023" s="56"/>
      <c r="Z1023" s="23"/>
      <c r="AA1023" s="7"/>
    </row>
    <row r="1024" spans="2:27" ht="51">
      <c r="B1024" s="6"/>
      <c r="J1024" s="52"/>
      <c r="K1024" s="53" t="s">
        <v>37</v>
      </c>
      <c r="L1024" s="58">
        <v>13500</v>
      </c>
      <c r="M1024" s="58">
        <v>0</v>
      </c>
      <c r="N1024" s="58">
        <v>0</v>
      </c>
      <c r="O1024" s="58">
        <v>0</v>
      </c>
      <c r="P1024" s="58">
        <v>0</v>
      </c>
      <c r="Q1024" s="58">
        <v>0</v>
      </c>
      <c r="R1024" s="58">
        <f>L1024+N1024+P1024</f>
        <v>13500</v>
      </c>
      <c r="S1024" s="58">
        <f>M1024+O1024+Q1024</f>
        <v>0</v>
      </c>
      <c r="T1024" s="58">
        <v>0</v>
      </c>
      <c r="U1024" s="55" t="s">
        <v>882</v>
      </c>
      <c r="V1024" s="43"/>
      <c r="W1024" s="43"/>
      <c r="X1024" s="47"/>
      <c r="Y1024" s="56" t="s">
        <v>882</v>
      </c>
      <c r="Z1024" s="23"/>
      <c r="AA1024" s="7"/>
    </row>
    <row r="1025" spans="2:27" ht="12.75">
      <c r="B1025" s="6"/>
      <c r="J1025" s="52"/>
      <c r="K1025" s="59"/>
      <c r="L1025" s="57"/>
      <c r="M1025" s="57"/>
      <c r="N1025" s="57"/>
      <c r="O1025" s="57"/>
      <c r="P1025" s="57"/>
      <c r="Q1025" s="57"/>
      <c r="R1025" s="57"/>
      <c r="S1025" s="57"/>
      <c r="T1025" s="57"/>
      <c r="U1025" s="55"/>
      <c r="V1025" s="43"/>
      <c r="W1025" s="43"/>
      <c r="X1025" s="47"/>
      <c r="Y1025" s="56"/>
      <c r="Z1025" s="23"/>
      <c r="AA1025" s="7"/>
    </row>
    <row r="1026" spans="2:27" ht="51">
      <c r="B1026" s="6"/>
      <c r="J1026" s="52"/>
      <c r="K1026" s="53" t="s">
        <v>754</v>
      </c>
      <c r="L1026" s="57"/>
      <c r="M1026" s="57"/>
      <c r="N1026" s="57"/>
      <c r="O1026" s="57"/>
      <c r="P1026" s="57"/>
      <c r="Q1026" s="57"/>
      <c r="R1026" s="57"/>
      <c r="S1026" s="57"/>
      <c r="T1026" s="57"/>
      <c r="U1026" s="55"/>
      <c r="V1026" s="43"/>
      <c r="W1026" s="43"/>
      <c r="X1026" s="47"/>
      <c r="Y1026" s="56"/>
      <c r="Z1026" s="23"/>
      <c r="AA1026" s="7"/>
    </row>
    <row r="1027" spans="2:27" ht="89.25">
      <c r="B1027" s="6"/>
      <c r="J1027" s="52" t="s">
        <v>1068</v>
      </c>
      <c r="K1027" s="53" t="s">
        <v>1069</v>
      </c>
      <c r="L1027" s="57"/>
      <c r="M1027" s="57"/>
      <c r="N1027" s="57"/>
      <c r="O1027" s="57"/>
      <c r="P1027" s="57"/>
      <c r="Q1027" s="57"/>
      <c r="R1027" s="57"/>
      <c r="S1027" s="57"/>
      <c r="T1027" s="57"/>
      <c r="U1027" s="55"/>
      <c r="V1027" s="43"/>
      <c r="W1027" s="43"/>
      <c r="X1027" s="47"/>
      <c r="Y1027" s="56"/>
      <c r="Z1027" s="23"/>
      <c r="AA1027" s="7"/>
    </row>
    <row r="1028" spans="2:27" ht="63.75">
      <c r="B1028" s="6"/>
      <c r="J1028" s="52"/>
      <c r="K1028" s="53" t="s">
        <v>37</v>
      </c>
      <c r="L1028" s="58">
        <v>41219.9</v>
      </c>
      <c r="M1028" s="58">
        <v>0</v>
      </c>
      <c r="N1028" s="58">
        <v>0</v>
      </c>
      <c r="O1028" s="58">
        <v>0</v>
      </c>
      <c r="P1028" s="58">
        <v>0</v>
      </c>
      <c r="Q1028" s="58">
        <v>0</v>
      </c>
      <c r="R1028" s="58">
        <f>L1028+N1028+P1028</f>
        <v>41219.9</v>
      </c>
      <c r="S1028" s="58">
        <f>M1028+O1028+Q1028</f>
        <v>0</v>
      </c>
      <c r="T1028" s="58">
        <v>0</v>
      </c>
      <c r="U1028" s="55" t="s">
        <v>1070</v>
      </c>
      <c r="V1028" s="43"/>
      <c r="W1028" s="43"/>
      <c r="X1028" s="47"/>
      <c r="Y1028" s="56" t="s">
        <v>1070</v>
      </c>
      <c r="Z1028" s="23"/>
      <c r="AA1028" s="7"/>
    </row>
    <row r="1029" spans="2:27" ht="12.75">
      <c r="B1029" s="6"/>
      <c r="J1029" s="52"/>
      <c r="K1029" s="59"/>
      <c r="L1029" s="57"/>
      <c r="M1029" s="57"/>
      <c r="N1029" s="57"/>
      <c r="O1029" s="57"/>
      <c r="P1029" s="57"/>
      <c r="Q1029" s="57"/>
      <c r="R1029" s="57"/>
      <c r="S1029" s="57"/>
      <c r="T1029" s="57"/>
      <c r="U1029" s="55"/>
      <c r="V1029" s="43"/>
      <c r="W1029" s="43"/>
      <c r="X1029" s="47"/>
      <c r="Y1029" s="56"/>
      <c r="Z1029" s="23"/>
      <c r="AA1029" s="7"/>
    </row>
    <row r="1030" spans="2:27" ht="51">
      <c r="B1030" s="6"/>
      <c r="J1030" s="52"/>
      <c r="K1030" s="53" t="s">
        <v>464</v>
      </c>
      <c r="L1030" s="57"/>
      <c r="M1030" s="57"/>
      <c r="N1030" s="57"/>
      <c r="O1030" s="57"/>
      <c r="P1030" s="57"/>
      <c r="Q1030" s="57"/>
      <c r="R1030" s="57"/>
      <c r="S1030" s="57"/>
      <c r="T1030" s="57"/>
      <c r="U1030" s="55"/>
      <c r="V1030" s="43"/>
      <c r="W1030" s="43"/>
      <c r="X1030" s="47"/>
      <c r="Y1030" s="56"/>
      <c r="Z1030" s="23"/>
      <c r="AA1030" s="7"/>
    </row>
    <row r="1031" spans="2:27" ht="89.25">
      <c r="B1031" s="6"/>
      <c r="J1031" s="52" t="s">
        <v>1071</v>
      </c>
      <c r="K1031" s="53" t="s">
        <v>1072</v>
      </c>
      <c r="L1031" s="57"/>
      <c r="M1031" s="57"/>
      <c r="N1031" s="57"/>
      <c r="O1031" s="57"/>
      <c r="P1031" s="57"/>
      <c r="Q1031" s="57"/>
      <c r="R1031" s="57"/>
      <c r="S1031" s="57"/>
      <c r="T1031" s="57"/>
      <c r="U1031" s="55"/>
      <c r="V1031" s="43"/>
      <c r="W1031" s="43"/>
      <c r="X1031" s="47"/>
      <c r="Y1031" s="56"/>
      <c r="Z1031" s="23"/>
      <c r="AA1031" s="7"/>
    </row>
    <row r="1032" spans="2:27" ht="38.25">
      <c r="B1032" s="6"/>
      <c r="J1032" s="52"/>
      <c r="K1032" s="53" t="s">
        <v>37</v>
      </c>
      <c r="L1032" s="58">
        <v>8700</v>
      </c>
      <c r="M1032" s="58">
        <v>0</v>
      </c>
      <c r="N1032" s="58">
        <v>0</v>
      </c>
      <c r="O1032" s="58">
        <v>0</v>
      </c>
      <c r="P1032" s="58">
        <v>0</v>
      </c>
      <c r="Q1032" s="58">
        <v>0</v>
      </c>
      <c r="R1032" s="58">
        <f>L1032+N1032+P1032</f>
        <v>8700</v>
      </c>
      <c r="S1032" s="58">
        <f>M1032+O1032+Q1032</f>
        <v>0</v>
      </c>
      <c r="T1032" s="58">
        <v>0</v>
      </c>
      <c r="U1032" s="55" t="s">
        <v>308</v>
      </c>
      <c r="V1032" s="43"/>
      <c r="W1032" s="43"/>
      <c r="X1032" s="47"/>
      <c r="Y1032" s="56" t="s">
        <v>308</v>
      </c>
      <c r="Z1032" s="23"/>
      <c r="AA1032" s="7"/>
    </row>
    <row r="1033" spans="2:27" ht="12.75">
      <c r="B1033" s="6"/>
      <c r="J1033" s="52"/>
      <c r="K1033" s="59"/>
      <c r="L1033" s="57"/>
      <c r="M1033" s="57"/>
      <c r="N1033" s="57"/>
      <c r="O1033" s="57"/>
      <c r="P1033" s="57"/>
      <c r="Q1033" s="57"/>
      <c r="R1033" s="57"/>
      <c r="S1033" s="57"/>
      <c r="T1033" s="57"/>
      <c r="U1033" s="55"/>
      <c r="V1033" s="43"/>
      <c r="W1033" s="43"/>
      <c r="X1033" s="47"/>
      <c r="Y1033" s="56"/>
      <c r="Z1033" s="23"/>
      <c r="AA1033" s="7"/>
    </row>
    <row r="1034" spans="2:27" ht="102">
      <c r="B1034" s="6"/>
      <c r="J1034" s="52" t="s">
        <v>1073</v>
      </c>
      <c r="K1034" s="53" t="s">
        <v>1074</v>
      </c>
      <c r="L1034" s="57"/>
      <c r="M1034" s="57"/>
      <c r="N1034" s="57"/>
      <c r="O1034" s="57"/>
      <c r="P1034" s="57"/>
      <c r="Q1034" s="57"/>
      <c r="R1034" s="57"/>
      <c r="S1034" s="57"/>
      <c r="T1034" s="57"/>
      <c r="U1034" s="55"/>
      <c r="V1034" s="43"/>
      <c r="W1034" s="43"/>
      <c r="X1034" s="47"/>
      <c r="Y1034" s="56"/>
      <c r="Z1034" s="23"/>
      <c r="AA1034" s="7"/>
    </row>
    <row r="1035" spans="2:27" ht="114.75">
      <c r="B1035" s="6"/>
      <c r="J1035" s="52"/>
      <c r="K1035" s="53" t="s">
        <v>37</v>
      </c>
      <c r="L1035" s="58">
        <v>57389.4</v>
      </c>
      <c r="M1035" s="58">
        <v>0</v>
      </c>
      <c r="N1035" s="58">
        <v>0</v>
      </c>
      <c r="O1035" s="58">
        <v>0</v>
      </c>
      <c r="P1035" s="58">
        <v>0</v>
      </c>
      <c r="Q1035" s="58">
        <v>0</v>
      </c>
      <c r="R1035" s="58">
        <f>L1035+N1035+P1035</f>
        <v>57389.4</v>
      </c>
      <c r="S1035" s="58">
        <f>M1035+O1035+Q1035</f>
        <v>0</v>
      </c>
      <c r="T1035" s="58">
        <v>0</v>
      </c>
      <c r="U1035" s="55" t="s">
        <v>1075</v>
      </c>
      <c r="V1035" s="43"/>
      <c r="W1035" s="43"/>
      <c r="X1035" s="47"/>
      <c r="Y1035" s="56" t="s">
        <v>1075</v>
      </c>
      <c r="Z1035" s="23"/>
      <c r="AA1035" s="7"/>
    </row>
    <row r="1036" spans="2:27" ht="12.75">
      <c r="B1036" s="6"/>
      <c r="J1036" s="52"/>
      <c r="K1036" s="59"/>
      <c r="L1036" s="57"/>
      <c r="M1036" s="57"/>
      <c r="N1036" s="57"/>
      <c r="O1036" s="57"/>
      <c r="P1036" s="57"/>
      <c r="Q1036" s="57"/>
      <c r="R1036" s="57"/>
      <c r="S1036" s="57"/>
      <c r="T1036" s="57"/>
      <c r="U1036" s="55"/>
      <c r="V1036" s="43"/>
      <c r="W1036" s="43"/>
      <c r="X1036" s="47"/>
      <c r="Y1036" s="56"/>
      <c r="Z1036" s="23"/>
      <c r="AA1036" s="7"/>
    </row>
    <row r="1037" spans="2:27" ht="51">
      <c r="B1037" s="6"/>
      <c r="J1037" s="52"/>
      <c r="K1037" s="53" t="s">
        <v>631</v>
      </c>
      <c r="L1037" s="57"/>
      <c r="M1037" s="57"/>
      <c r="N1037" s="57"/>
      <c r="O1037" s="57"/>
      <c r="P1037" s="57"/>
      <c r="Q1037" s="57"/>
      <c r="R1037" s="57"/>
      <c r="S1037" s="57"/>
      <c r="T1037" s="57"/>
      <c r="U1037" s="55"/>
      <c r="V1037" s="43"/>
      <c r="W1037" s="43"/>
      <c r="X1037" s="47"/>
      <c r="Y1037" s="56"/>
      <c r="Z1037" s="23"/>
      <c r="AA1037" s="7"/>
    </row>
    <row r="1038" spans="2:27" ht="102">
      <c r="B1038" s="6"/>
      <c r="J1038" s="52" t="s">
        <v>1076</v>
      </c>
      <c r="K1038" s="53" t="s">
        <v>1077</v>
      </c>
      <c r="L1038" s="57"/>
      <c r="M1038" s="57"/>
      <c r="N1038" s="57"/>
      <c r="O1038" s="57"/>
      <c r="P1038" s="57"/>
      <c r="Q1038" s="57"/>
      <c r="R1038" s="57"/>
      <c r="S1038" s="57"/>
      <c r="T1038" s="57"/>
      <c r="U1038" s="55"/>
      <c r="V1038" s="43"/>
      <c r="W1038" s="43"/>
      <c r="X1038" s="47"/>
      <c r="Y1038" s="56"/>
      <c r="Z1038" s="23"/>
      <c r="AA1038" s="7"/>
    </row>
    <row r="1039" spans="2:27" ht="38.25">
      <c r="B1039" s="6"/>
      <c r="J1039" s="52"/>
      <c r="K1039" s="53" t="s">
        <v>37</v>
      </c>
      <c r="L1039" s="58">
        <v>8821.8</v>
      </c>
      <c r="M1039" s="58">
        <v>0</v>
      </c>
      <c r="N1039" s="58">
        <v>0</v>
      </c>
      <c r="O1039" s="58">
        <v>0</v>
      </c>
      <c r="P1039" s="58">
        <v>0</v>
      </c>
      <c r="Q1039" s="58">
        <v>0</v>
      </c>
      <c r="R1039" s="58">
        <f>L1039+N1039+P1039</f>
        <v>8821.8</v>
      </c>
      <c r="S1039" s="58">
        <f>M1039+O1039+Q1039</f>
        <v>0</v>
      </c>
      <c r="T1039" s="58">
        <v>0</v>
      </c>
      <c r="U1039" s="55" t="s">
        <v>1078</v>
      </c>
      <c r="V1039" s="43"/>
      <c r="W1039" s="43"/>
      <c r="X1039" s="47"/>
      <c r="Y1039" s="56" t="s">
        <v>1078</v>
      </c>
      <c r="Z1039" s="23"/>
      <c r="AA1039" s="7"/>
    </row>
    <row r="1040" spans="2:27" ht="12.75">
      <c r="B1040" s="6"/>
      <c r="J1040" s="52"/>
      <c r="K1040" s="59"/>
      <c r="L1040" s="57"/>
      <c r="M1040" s="57"/>
      <c r="N1040" s="57"/>
      <c r="O1040" s="57"/>
      <c r="P1040" s="57"/>
      <c r="Q1040" s="57"/>
      <c r="R1040" s="57"/>
      <c r="S1040" s="57"/>
      <c r="T1040" s="57"/>
      <c r="U1040" s="55"/>
      <c r="V1040" s="43"/>
      <c r="W1040" s="43"/>
      <c r="X1040" s="47"/>
      <c r="Y1040" s="56"/>
      <c r="Z1040" s="23"/>
      <c r="AA1040" s="7"/>
    </row>
    <row r="1041" spans="2:27" ht="114.75">
      <c r="B1041" s="6"/>
      <c r="J1041" s="52" t="s">
        <v>1079</v>
      </c>
      <c r="K1041" s="53" t="s">
        <v>1080</v>
      </c>
      <c r="L1041" s="57"/>
      <c r="M1041" s="57"/>
      <c r="N1041" s="57"/>
      <c r="O1041" s="57"/>
      <c r="P1041" s="57"/>
      <c r="Q1041" s="57"/>
      <c r="R1041" s="57"/>
      <c r="S1041" s="57"/>
      <c r="T1041" s="57"/>
      <c r="U1041" s="55"/>
      <c r="V1041" s="43"/>
      <c r="W1041" s="43"/>
      <c r="X1041" s="47"/>
      <c r="Y1041" s="56"/>
      <c r="Z1041" s="23"/>
      <c r="AA1041" s="7"/>
    </row>
    <row r="1042" spans="2:27" ht="38.25">
      <c r="B1042" s="6"/>
      <c r="J1042" s="52"/>
      <c r="K1042" s="53" t="s">
        <v>37</v>
      </c>
      <c r="L1042" s="58">
        <v>8037.8</v>
      </c>
      <c r="M1042" s="58">
        <v>0</v>
      </c>
      <c r="N1042" s="58">
        <v>0</v>
      </c>
      <c r="O1042" s="58">
        <v>0</v>
      </c>
      <c r="P1042" s="58">
        <v>0</v>
      </c>
      <c r="Q1042" s="58">
        <v>0</v>
      </c>
      <c r="R1042" s="58">
        <f>L1042+N1042+P1042</f>
        <v>8037.8</v>
      </c>
      <c r="S1042" s="58">
        <f>M1042+O1042+Q1042</f>
        <v>0</v>
      </c>
      <c r="T1042" s="58">
        <v>0</v>
      </c>
      <c r="U1042" s="55" t="s">
        <v>1078</v>
      </c>
      <c r="V1042" s="43"/>
      <c r="W1042" s="43"/>
      <c r="X1042" s="47"/>
      <c r="Y1042" s="56" t="s">
        <v>1078</v>
      </c>
      <c r="Z1042" s="23"/>
      <c r="AA1042" s="7"/>
    </row>
    <row r="1043" spans="2:27" ht="12.75">
      <c r="B1043" s="6"/>
      <c r="J1043" s="52"/>
      <c r="K1043" s="59"/>
      <c r="L1043" s="57"/>
      <c r="M1043" s="57"/>
      <c r="N1043" s="57"/>
      <c r="O1043" s="57"/>
      <c r="P1043" s="57"/>
      <c r="Q1043" s="57"/>
      <c r="R1043" s="57"/>
      <c r="S1043" s="57"/>
      <c r="T1043" s="57"/>
      <c r="U1043" s="55"/>
      <c r="V1043" s="43"/>
      <c r="W1043" s="43"/>
      <c r="X1043" s="47"/>
      <c r="Y1043" s="56"/>
      <c r="Z1043" s="23"/>
      <c r="AA1043" s="7"/>
    </row>
    <row r="1044" spans="2:27" ht="102">
      <c r="B1044" s="6"/>
      <c r="J1044" s="52" t="s">
        <v>1081</v>
      </c>
      <c r="K1044" s="53" t="s">
        <v>1082</v>
      </c>
      <c r="L1044" s="57"/>
      <c r="M1044" s="57"/>
      <c r="N1044" s="57"/>
      <c r="O1044" s="57"/>
      <c r="P1044" s="57"/>
      <c r="Q1044" s="57"/>
      <c r="R1044" s="57"/>
      <c r="S1044" s="57"/>
      <c r="T1044" s="57"/>
      <c r="U1044" s="55"/>
      <c r="V1044" s="43"/>
      <c r="W1044" s="43"/>
      <c r="X1044" s="47"/>
      <c r="Y1044" s="56"/>
      <c r="Z1044" s="23"/>
      <c r="AA1044" s="7"/>
    </row>
    <row r="1045" spans="2:27" ht="38.25">
      <c r="B1045" s="6"/>
      <c r="J1045" s="52"/>
      <c r="K1045" s="53" t="s">
        <v>37</v>
      </c>
      <c r="L1045" s="58">
        <v>50000</v>
      </c>
      <c r="M1045" s="58">
        <v>0</v>
      </c>
      <c r="N1045" s="58">
        <v>0</v>
      </c>
      <c r="O1045" s="58">
        <v>0</v>
      </c>
      <c r="P1045" s="58">
        <v>0</v>
      </c>
      <c r="Q1045" s="58">
        <v>0</v>
      </c>
      <c r="R1045" s="58">
        <f>L1045+N1045+P1045</f>
        <v>50000</v>
      </c>
      <c r="S1045" s="58">
        <f>M1045+O1045+Q1045</f>
        <v>0</v>
      </c>
      <c r="T1045" s="58">
        <v>0</v>
      </c>
      <c r="U1045" s="55" t="s">
        <v>308</v>
      </c>
      <c r="V1045" s="43"/>
      <c r="W1045" s="43"/>
      <c r="X1045" s="47"/>
      <c r="Y1045" s="56" t="s">
        <v>308</v>
      </c>
      <c r="Z1045" s="23"/>
      <c r="AA1045" s="7"/>
    </row>
    <row r="1046" spans="2:27" ht="12.75">
      <c r="B1046" s="6"/>
      <c r="J1046" s="52"/>
      <c r="K1046" s="59"/>
      <c r="L1046" s="57"/>
      <c r="M1046" s="57"/>
      <c r="N1046" s="57"/>
      <c r="O1046" s="57"/>
      <c r="P1046" s="57"/>
      <c r="Q1046" s="57"/>
      <c r="R1046" s="57"/>
      <c r="S1046" s="57"/>
      <c r="T1046" s="57"/>
      <c r="U1046" s="55"/>
      <c r="V1046" s="43"/>
      <c r="W1046" s="43"/>
      <c r="X1046" s="47"/>
      <c r="Y1046" s="56"/>
      <c r="Z1046" s="23"/>
      <c r="AA1046" s="7"/>
    </row>
    <row r="1047" spans="2:27" ht="102">
      <c r="B1047" s="6"/>
      <c r="J1047" s="52" t="s">
        <v>1083</v>
      </c>
      <c r="K1047" s="53" t="s">
        <v>1084</v>
      </c>
      <c r="L1047" s="57"/>
      <c r="M1047" s="57"/>
      <c r="N1047" s="57"/>
      <c r="O1047" s="57"/>
      <c r="P1047" s="57"/>
      <c r="Q1047" s="57"/>
      <c r="R1047" s="57"/>
      <c r="S1047" s="57"/>
      <c r="T1047" s="57"/>
      <c r="U1047" s="55"/>
      <c r="V1047" s="43"/>
      <c r="W1047" s="43"/>
      <c r="X1047" s="47"/>
      <c r="Y1047" s="56"/>
      <c r="Z1047" s="23"/>
      <c r="AA1047" s="7"/>
    </row>
    <row r="1048" spans="2:27" ht="63.75">
      <c r="B1048" s="6"/>
      <c r="J1048" s="52"/>
      <c r="K1048" s="53" t="s">
        <v>37</v>
      </c>
      <c r="L1048" s="58">
        <v>12531.6</v>
      </c>
      <c r="M1048" s="58">
        <v>0</v>
      </c>
      <c r="N1048" s="58">
        <v>0</v>
      </c>
      <c r="O1048" s="58">
        <v>0</v>
      </c>
      <c r="P1048" s="58">
        <v>0</v>
      </c>
      <c r="Q1048" s="58">
        <v>0</v>
      </c>
      <c r="R1048" s="58">
        <f>L1048+N1048+P1048</f>
        <v>12531.6</v>
      </c>
      <c r="S1048" s="58">
        <f>M1048+O1048+Q1048</f>
        <v>0</v>
      </c>
      <c r="T1048" s="58">
        <v>0</v>
      </c>
      <c r="U1048" s="55" t="s">
        <v>1085</v>
      </c>
      <c r="V1048" s="43"/>
      <c r="W1048" s="43"/>
      <c r="X1048" s="47"/>
      <c r="Y1048" s="56" t="s">
        <v>1085</v>
      </c>
      <c r="Z1048" s="23"/>
      <c r="AA1048" s="7"/>
    </row>
    <row r="1049" spans="2:27" ht="12.75">
      <c r="B1049" s="6"/>
      <c r="J1049" s="52"/>
      <c r="K1049" s="59"/>
      <c r="L1049" s="57"/>
      <c r="M1049" s="57"/>
      <c r="N1049" s="57"/>
      <c r="O1049" s="57"/>
      <c r="P1049" s="57"/>
      <c r="Q1049" s="57"/>
      <c r="R1049" s="57"/>
      <c r="S1049" s="57"/>
      <c r="T1049" s="57"/>
      <c r="U1049" s="55"/>
      <c r="V1049" s="43"/>
      <c r="W1049" s="43"/>
      <c r="X1049" s="47"/>
      <c r="Y1049" s="56"/>
      <c r="Z1049" s="23"/>
      <c r="AA1049" s="7"/>
    </row>
    <row r="1050" spans="2:27" ht="102">
      <c r="B1050" s="6"/>
      <c r="J1050" s="52" t="s">
        <v>1086</v>
      </c>
      <c r="K1050" s="53" t="s">
        <v>1087</v>
      </c>
      <c r="L1050" s="57"/>
      <c r="M1050" s="57"/>
      <c r="N1050" s="57"/>
      <c r="O1050" s="57"/>
      <c r="P1050" s="57"/>
      <c r="Q1050" s="57"/>
      <c r="R1050" s="57"/>
      <c r="S1050" s="57"/>
      <c r="T1050" s="57"/>
      <c r="U1050" s="55"/>
      <c r="V1050" s="43"/>
      <c r="W1050" s="43"/>
      <c r="X1050" s="47"/>
      <c r="Y1050" s="56"/>
      <c r="Z1050" s="23"/>
      <c r="AA1050" s="7"/>
    </row>
    <row r="1051" spans="2:27" ht="114.75">
      <c r="B1051" s="6"/>
      <c r="J1051" s="52"/>
      <c r="K1051" s="53" t="s">
        <v>37</v>
      </c>
      <c r="L1051" s="58">
        <v>66238.8</v>
      </c>
      <c r="M1051" s="58">
        <v>0</v>
      </c>
      <c r="N1051" s="58">
        <v>0</v>
      </c>
      <c r="O1051" s="58">
        <v>0</v>
      </c>
      <c r="P1051" s="58">
        <v>0</v>
      </c>
      <c r="Q1051" s="58">
        <v>0</v>
      </c>
      <c r="R1051" s="58">
        <f>L1051+N1051+P1051</f>
        <v>66238.8</v>
      </c>
      <c r="S1051" s="58">
        <f>M1051+O1051+Q1051</f>
        <v>0</v>
      </c>
      <c r="T1051" s="58">
        <v>0</v>
      </c>
      <c r="U1051" s="55" t="s">
        <v>1088</v>
      </c>
      <c r="V1051" s="43"/>
      <c r="W1051" s="43"/>
      <c r="X1051" s="47"/>
      <c r="Y1051" s="56" t="s">
        <v>1088</v>
      </c>
      <c r="Z1051" s="23"/>
      <c r="AA1051" s="7"/>
    </row>
    <row r="1052" spans="2:27" ht="12.75">
      <c r="B1052" s="6"/>
      <c r="J1052" s="52"/>
      <c r="K1052" s="59"/>
      <c r="L1052" s="57"/>
      <c r="M1052" s="57"/>
      <c r="N1052" s="57"/>
      <c r="O1052" s="57"/>
      <c r="P1052" s="57"/>
      <c r="Q1052" s="57"/>
      <c r="R1052" s="57"/>
      <c r="S1052" s="57"/>
      <c r="T1052" s="57"/>
      <c r="U1052" s="55"/>
      <c r="V1052" s="43"/>
      <c r="W1052" s="43"/>
      <c r="X1052" s="47"/>
      <c r="Y1052" s="56"/>
      <c r="Z1052" s="23"/>
      <c r="AA1052" s="7"/>
    </row>
    <row r="1053" spans="2:27" ht="102">
      <c r="B1053" s="6"/>
      <c r="J1053" s="52" t="s">
        <v>1089</v>
      </c>
      <c r="K1053" s="53" t="s">
        <v>1090</v>
      </c>
      <c r="L1053" s="57"/>
      <c r="M1053" s="57"/>
      <c r="N1053" s="57"/>
      <c r="O1053" s="57"/>
      <c r="P1053" s="57"/>
      <c r="Q1053" s="57"/>
      <c r="R1053" s="57"/>
      <c r="S1053" s="57"/>
      <c r="T1053" s="57"/>
      <c r="U1053" s="55"/>
      <c r="V1053" s="43"/>
      <c r="W1053" s="43"/>
      <c r="X1053" s="47"/>
      <c r="Y1053" s="56"/>
      <c r="Z1053" s="23"/>
      <c r="AA1053" s="7"/>
    </row>
    <row r="1054" spans="2:27" ht="114.75">
      <c r="B1054" s="6"/>
      <c r="J1054" s="52"/>
      <c r="K1054" s="53" t="s">
        <v>37</v>
      </c>
      <c r="L1054" s="58">
        <v>87025.9</v>
      </c>
      <c r="M1054" s="58">
        <v>0</v>
      </c>
      <c r="N1054" s="58">
        <v>0</v>
      </c>
      <c r="O1054" s="58">
        <v>0</v>
      </c>
      <c r="P1054" s="58">
        <v>0</v>
      </c>
      <c r="Q1054" s="58">
        <v>0</v>
      </c>
      <c r="R1054" s="58">
        <f>L1054+N1054+P1054</f>
        <v>87025.9</v>
      </c>
      <c r="S1054" s="58">
        <f>M1054+O1054+Q1054</f>
        <v>0</v>
      </c>
      <c r="T1054" s="58">
        <v>0</v>
      </c>
      <c r="U1054" s="55" t="s">
        <v>1091</v>
      </c>
      <c r="V1054" s="43"/>
      <c r="W1054" s="43"/>
      <c r="X1054" s="47"/>
      <c r="Y1054" s="56" t="s">
        <v>1091</v>
      </c>
      <c r="Z1054" s="23"/>
      <c r="AA1054" s="7"/>
    </row>
    <row r="1055" spans="2:27" ht="12.75">
      <c r="B1055" s="6"/>
      <c r="J1055" s="52"/>
      <c r="K1055" s="59"/>
      <c r="L1055" s="57"/>
      <c r="M1055" s="57"/>
      <c r="N1055" s="57"/>
      <c r="O1055" s="57"/>
      <c r="P1055" s="57"/>
      <c r="Q1055" s="57"/>
      <c r="R1055" s="57"/>
      <c r="S1055" s="57"/>
      <c r="T1055" s="57"/>
      <c r="U1055" s="55"/>
      <c r="V1055" s="43"/>
      <c r="W1055" s="43"/>
      <c r="X1055" s="47"/>
      <c r="Y1055" s="56"/>
      <c r="Z1055" s="23"/>
      <c r="AA1055" s="7"/>
    </row>
    <row r="1056" spans="2:27" ht="51">
      <c r="B1056" s="6"/>
      <c r="J1056" s="52"/>
      <c r="K1056" s="53" t="s">
        <v>641</v>
      </c>
      <c r="L1056" s="57"/>
      <c r="M1056" s="57"/>
      <c r="N1056" s="57"/>
      <c r="O1056" s="57"/>
      <c r="P1056" s="57"/>
      <c r="Q1056" s="57"/>
      <c r="R1056" s="57"/>
      <c r="S1056" s="57"/>
      <c r="T1056" s="57"/>
      <c r="U1056" s="55"/>
      <c r="V1056" s="43"/>
      <c r="W1056" s="43"/>
      <c r="X1056" s="47"/>
      <c r="Y1056" s="56"/>
      <c r="Z1056" s="23"/>
      <c r="AA1056" s="7"/>
    </row>
    <row r="1057" spans="2:27" ht="153">
      <c r="B1057" s="6"/>
      <c r="J1057" s="52" t="s">
        <v>1092</v>
      </c>
      <c r="K1057" s="53" t="s">
        <v>1093</v>
      </c>
      <c r="L1057" s="57"/>
      <c r="M1057" s="57"/>
      <c r="N1057" s="57"/>
      <c r="O1057" s="57"/>
      <c r="P1057" s="57"/>
      <c r="Q1057" s="57"/>
      <c r="R1057" s="57"/>
      <c r="S1057" s="57"/>
      <c r="T1057" s="57"/>
      <c r="U1057" s="55"/>
      <c r="V1057" s="43"/>
      <c r="W1057" s="43"/>
      <c r="X1057" s="47"/>
      <c r="Y1057" s="56"/>
      <c r="Z1057" s="23"/>
      <c r="AA1057" s="7"/>
    </row>
    <row r="1058" spans="2:27" ht="76.5">
      <c r="B1058" s="6"/>
      <c r="J1058" s="52"/>
      <c r="K1058" s="53" t="s">
        <v>207</v>
      </c>
      <c r="L1058" s="58">
        <v>5480.2</v>
      </c>
      <c r="M1058" s="58">
        <v>0</v>
      </c>
      <c r="N1058" s="58">
        <v>0</v>
      </c>
      <c r="O1058" s="58">
        <v>0</v>
      </c>
      <c r="P1058" s="58">
        <v>0</v>
      </c>
      <c r="Q1058" s="58">
        <v>0</v>
      </c>
      <c r="R1058" s="58">
        <f>L1058+N1058+P1058</f>
        <v>5480.2</v>
      </c>
      <c r="S1058" s="58">
        <f>M1058+O1058+Q1058</f>
        <v>0</v>
      </c>
      <c r="T1058" s="58">
        <v>0</v>
      </c>
      <c r="U1058" s="55" t="s">
        <v>342</v>
      </c>
      <c r="V1058" s="43"/>
      <c r="W1058" s="43"/>
      <c r="X1058" s="47"/>
      <c r="Y1058" s="56" t="s">
        <v>342</v>
      </c>
      <c r="Z1058" s="23"/>
      <c r="AA1058" s="7"/>
    </row>
    <row r="1059" spans="2:27" ht="12.75">
      <c r="B1059" s="6"/>
      <c r="J1059" s="52"/>
      <c r="K1059" s="59"/>
      <c r="L1059" s="57"/>
      <c r="M1059" s="57"/>
      <c r="N1059" s="57"/>
      <c r="O1059" s="57"/>
      <c r="P1059" s="57"/>
      <c r="Q1059" s="57"/>
      <c r="R1059" s="57"/>
      <c r="S1059" s="57"/>
      <c r="T1059" s="57"/>
      <c r="U1059" s="55"/>
      <c r="V1059" s="43"/>
      <c r="W1059" s="43"/>
      <c r="X1059" s="47"/>
      <c r="Y1059" s="56"/>
      <c r="Z1059" s="23"/>
      <c r="AA1059" s="7"/>
    </row>
    <row r="1060" spans="2:27" ht="38.25">
      <c r="B1060" s="6"/>
      <c r="J1060" s="52"/>
      <c r="K1060" s="53" t="s">
        <v>1094</v>
      </c>
      <c r="L1060" s="57"/>
      <c r="M1060" s="57"/>
      <c r="N1060" s="57"/>
      <c r="O1060" s="57"/>
      <c r="P1060" s="57"/>
      <c r="Q1060" s="57"/>
      <c r="R1060" s="57"/>
      <c r="S1060" s="57"/>
      <c r="T1060" s="57"/>
      <c r="U1060" s="55"/>
      <c r="V1060" s="43"/>
      <c r="W1060" s="43"/>
      <c r="X1060" s="47"/>
      <c r="Y1060" s="56"/>
      <c r="Z1060" s="23"/>
      <c r="AA1060" s="7"/>
    </row>
    <row r="1061" spans="2:27" ht="127.5">
      <c r="B1061" s="6"/>
      <c r="J1061" s="52" t="s">
        <v>1095</v>
      </c>
      <c r="K1061" s="53" t="s">
        <v>1096</v>
      </c>
      <c r="L1061" s="57"/>
      <c r="M1061" s="57"/>
      <c r="N1061" s="57"/>
      <c r="O1061" s="57"/>
      <c r="P1061" s="57"/>
      <c r="Q1061" s="57"/>
      <c r="R1061" s="57"/>
      <c r="S1061" s="57"/>
      <c r="T1061" s="57"/>
      <c r="U1061" s="55"/>
      <c r="V1061" s="43"/>
      <c r="W1061" s="43"/>
      <c r="X1061" s="47"/>
      <c r="Y1061" s="56"/>
      <c r="Z1061" s="23"/>
      <c r="AA1061" s="7"/>
    </row>
    <row r="1062" spans="2:27" ht="38.25">
      <c r="B1062" s="6"/>
      <c r="J1062" s="52"/>
      <c r="K1062" s="53" t="s">
        <v>37</v>
      </c>
      <c r="L1062" s="58">
        <v>24500</v>
      </c>
      <c r="M1062" s="58">
        <v>0</v>
      </c>
      <c r="N1062" s="58">
        <v>0</v>
      </c>
      <c r="O1062" s="58">
        <v>0</v>
      </c>
      <c r="P1062" s="58">
        <v>0</v>
      </c>
      <c r="Q1062" s="58">
        <v>0</v>
      </c>
      <c r="R1062" s="58">
        <f>L1062+N1062+P1062</f>
        <v>24500</v>
      </c>
      <c r="S1062" s="58">
        <f>M1062+O1062+Q1062</f>
        <v>0</v>
      </c>
      <c r="T1062" s="58">
        <v>0</v>
      </c>
      <c r="U1062" s="55" t="s">
        <v>1097</v>
      </c>
      <c r="V1062" s="43"/>
      <c r="W1062" s="43"/>
      <c r="X1062" s="47"/>
      <c r="Y1062" s="56" t="s">
        <v>1097</v>
      </c>
      <c r="Z1062" s="23"/>
      <c r="AA1062" s="7"/>
    </row>
    <row r="1063" spans="2:27" ht="12.75">
      <c r="B1063" s="6"/>
      <c r="J1063" s="52"/>
      <c r="K1063" s="59"/>
      <c r="L1063" s="57"/>
      <c r="M1063" s="57"/>
      <c r="N1063" s="57"/>
      <c r="O1063" s="57"/>
      <c r="P1063" s="57"/>
      <c r="Q1063" s="57"/>
      <c r="R1063" s="57"/>
      <c r="S1063" s="57"/>
      <c r="T1063" s="57"/>
      <c r="U1063" s="55"/>
      <c r="V1063" s="43"/>
      <c r="W1063" s="43"/>
      <c r="X1063" s="47"/>
      <c r="Y1063" s="56"/>
      <c r="Z1063" s="23"/>
      <c r="AA1063" s="7"/>
    </row>
    <row r="1064" spans="2:27" ht="102">
      <c r="B1064" s="6"/>
      <c r="J1064" s="52" t="s">
        <v>1098</v>
      </c>
      <c r="K1064" s="53" t="s">
        <v>1099</v>
      </c>
      <c r="L1064" s="57"/>
      <c r="M1064" s="57"/>
      <c r="N1064" s="57"/>
      <c r="O1064" s="57"/>
      <c r="P1064" s="57"/>
      <c r="Q1064" s="57"/>
      <c r="R1064" s="57"/>
      <c r="S1064" s="57"/>
      <c r="T1064" s="57"/>
      <c r="U1064" s="55"/>
      <c r="V1064" s="43"/>
      <c r="W1064" s="43"/>
      <c r="X1064" s="47"/>
      <c r="Y1064" s="56"/>
      <c r="Z1064" s="23"/>
      <c r="AA1064" s="7"/>
    </row>
    <row r="1065" spans="2:27" ht="38.25">
      <c r="B1065" s="6"/>
      <c r="J1065" s="52"/>
      <c r="K1065" s="53" t="s">
        <v>37</v>
      </c>
      <c r="L1065" s="58">
        <v>10200</v>
      </c>
      <c r="M1065" s="58">
        <v>0</v>
      </c>
      <c r="N1065" s="58">
        <v>0</v>
      </c>
      <c r="O1065" s="58">
        <v>0</v>
      </c>
      <c r="P1065" s="58">
        <v>0</v>
      </c>
      <c r="Q1065" s="58">
        <v>0</v>
      </c>
      <c r="R1065" s="58">
        <f>L1065+N1065+P1065</f>
        <v>10200</v>
      </c>
      <c r="S1065" s="58">
        <f>M1065+O1065+Q1065</f>
        <v>0</v>
      </c>
      <c r="T1065" s="58">
        <v>0</v>
      </c>
      <c r="U1065" s="55" t="s">
        <v>1097</v>
      </c>
      <c r="V1065" s="43"/>
      <c r="W1065" s="43"/>
      <c r="X1065" s="47"/>
      <c r="Y1065" s="56" t="s">
        <v>1097</v>
      </c>
      <c r="Z1065" s="23"/>
      <c r="AA1065" s="7"/>
    </row>
    <row r="1066" spans="2:27" ht="12.75">
      <c r="B1066" s="6"/>
      <c r="J1066" s="52"/>
      <c r="K1066" s="59"/>
      <c r="L1066" s="57"/>
      <c r="M1066" s="57"/>
      <c r="N1066" s="57"/>
      <c r="O1066" s="57"/>
      <c r="P1066" s="57"/>
      <c r="Q1066" s="57"/>
      <c r="R1066" s="57"/>
      <c r="S1066" s="57"/>
      <c r="T1066" s="57"/>
      <c r="U1066" s="55"/>
      <c r="V1066" s="43"/>
      <c r="W1066" s="43"/>
      <c r="X1066" s="47"/>
      <c r="Y1066" s="56"/>
      <c r="Z1066" s="23"/>
      <c r="AA1066" s="7"/>
    </row>
    <row r="1067" spans="2:27" ht="204">
      <c r="B1067" s="6"/>
      <c r="J1067" s="52" t="s">
        <v>1100</v>
      </c>
      <c r="K1067" s="53" t="s">
        <v>1101</v>
      </c>
      <c r="L1067" s="57"/>
      <c r="M1067" s="57"/>
      <c r="N1067" s="57"/>
      <c r="O1067" s="57"/>
      <c r="P1067" s="57"/>
      <c r="Q1067" s="57"/>
      <c r="R1067" s="57"/>
      <c r="S1067" s="57"/>
      <c r="T1067" s="57"/>
      <c r="U1067" s="55"/>
      <c r="V1067" s="43"/>
      <c r="W1067" s="43"/>
      <c r="X1067" s="47"/>
      <c r="Y1067" s="56"/>
      <c r="Z1067" s="23"/>
      <c r="AA1067" s="7"/>
    </row>
    <row r="1068" spans="2:27" ht="76.5">
      <c r="B1068" s="6"/>
      <c r="J1068" s="52"/>
      <c r="K1068" s="53" t="s">
        <v>207</v>
      </c>
      <c r="L1068" s="58">
        <v>2186.2</v>
      </c>
      <c r="M1068" s="58">
        <v>0</v>
      </c>
      <c r="N1068" s="58">
        <v>0</v>
      </c>
      <c r="O1068" s="58">
        <v>0</v>
      </c>
      <c r="P1068" s="58">
        <v>0</v>
      </c>
      <c r="Q1068" s="58">
        <v>0</v>
      </c>
      <c r="R1068" s="58">
        <f>L1068+N1068+P1068</f>
        <v>2186.2</v>
      </c>
      <c r="S1068" s="58">
        <f>M1068+O1068+Q1068</f>
        <v>0</v>
      </c>
      <c r="T1068" s="58">
        <v>0</v>
      </c>
      <c r="U1068" s="55" t="s">
        <v>342</v>
      </c>
      <c r="V1068" s="43"/>
      <c r="W1068" s="43"/>
      <c r="X1068" s="47"/>
      <c r="Y1068" s="56" t="s">
        <v>342</v>
      </c>
      <c r="Z1068" s="23"/>
      <c r="AA1068" s="7"/>
    </row>
    <row r="1069" spans="2:27" ht="12.75">
      <c r="B1069" s="6"/>
      <c r="J1069" s="52"/>
      <c r="K1069" s="59"/>
      <c r="L1069" s="57"/>
      <c r="M1069" s="57"/>
      <c r="N1069" s="57"/>
      <c r="O1069" s="57"/>
      <c r="P1069" s="57"/>
      <c r="Q1069" s="57"/>
      <c r="R1069" s="57"/>
      <c r="S1069" s="57"/>
      <c r="T1069" s="57"/>
      <c r="U1069" s="55"/>
      <c r="V1069" s="43"/>
      <c r="W1069" s="43"/>
      <c r="X1069" s="47"/>
      <c r="Y1069" s="56"/>
      <c r="Z1069" s="23"/>
      <c r="AA1069" s="7"/>
    </row>
    <row r="1070" spans="2:27" ht="51">
      <c r="B1070" s="6"/>
      <c r="J1070" s="52"/>
      <c r="K1070" s="53" t="s">
        <v>1102</v>
      </c>
      <c r="L1070" s="57"/>
      <c r="M1070" s="57"/>
      <c r="N1070" s="57"/>
      <c r="O1070" s="57"/>
      <c r="P1070" s="57"/>
      <c r="Q1070" s="57"/>
      <c r="R1070" s="57"/>
      <c r="S1070" s="57"/>
      <c r="T1070" s="57"/>
      <c r="U1070" s="55"/>
      <c r="V1070" s="43"/>
      <c r="W1070" s="43"/>
      <c r="X1070" s="47"/>
      <c r="Y1070" s="56"/>
      <c r="Z1070" s="23"/>
      <c r="AA1070" s="7"/>
    </row>
    <row r="1071" spans="2:27" ht="102">
      <c r="B1071" s="6"/>
      <c r="J1071" s="52" t="s">
        <v>1103</v>
      </c>
      <c r="K1071" s="53" t="s">
        <v>1104</v>
      </c>
      <c r="L1071" s="57"/>
      <c r="M1071" s="57"/>
      <c r="N1071" s="57"/>
      <c r="O1071" s="57"/>
      <c r="P1071" s="57"/>
      <c r="Q1071" s="57"/>
      <c r="R1071" s="57"/>
      <c r="S1071" s="57"/>
      <c r="T1071" s="57"/>
      <c r="U1071" s="55"/>
      <c r="V1071" s="43"/>
      <c r="W1071" s="43"/>
      <c r="X1071" s="47"/>
      <c r="Y1071" s="56"/>
      <c r="Z1071" s="23"/>
      <c r="AA1071" s="7"/>
    </row>
    <row r="1072" spans="2:27" ht="25.5">
      <c r="B1072" s="6"/>
      <c r="J1072" s="52"/>
      <c r="K1072" s="53" t="s">
        <v>37</v>
      </c>
      <c r="L1072" s="58">
        <v>4203</v>
      </c>
      <c r="M1072" s="58">
        <v>0</v>
      </c>
      <c r="N1072" s="58">
        <v>0</v>
      </c>
      <c r="O1072" s="58">
        <v>0</v>
      </c>
      <c r="P1072" s="58">
        <v>0</v>
      </c>
      <c r="Q1072" s="58">
        <v>0</v>
      </c>
      <c r="R1072" s="58">
        <f>L1072+N1072+P1072</f>
        <v>4203</v>
      </c>
      <c r="S1072" s="58">
        <f>M1072+O1072+Q1072</f>
        <v>0</v>
      </c>
      <c r="T1072" s="58">
        <v>0</v>
      </c>
      <c r="U1072" s="55" t="s">
        <v>1105</v>
      </c>
      <c r="V1072" s="43"/>
      <c r="W1072" s="43"/>
      <c r="X1072" s="47"/>
      <c r="Y1072" s="56" t="s">
        <v>1105</v>
      </c>
      <c r="Z1072" s="23"/>
      <c r="AA1072" s="7"/>
    </row>
    <row r="1073" spans="2:27" ht="12.75">
      <c r="B1073" s="6"/>
      <c r="J1073" s="52"/>
      <c r="K1073" s="59"/>
      <c r="L1073" s="57"/>
      <c r="M1073" s="57"/>
      <c r="N1073" s="57"/>
      <c r="O1073" s="57"/>
      <c r="P1073" s="57"/>
      <c r="Q1073" s="57"/>
      <c r="R1073" s="57"/>
      <c r="S1073" s="57"/>
      <c r="T1073" s="57"/>
      <c r="U1073" s="55"/>
      <c r="V1073" s="43"/>
      <c r="W1073" s="43"/>
      <c r="X1073" s="47"/>
      <c r="Y1073" s="56"/>
      <c r="Z1073" s="23"/>
      <c r="AA1073" s="7"/>
    </row>
    <row r="1074" spans="2:27" ht="114.75">
      <c r="B1074" s="6"/>
      <c r="J1074" s="52" t="s">
        <v>1106</v>
      </c>
      <c r="K1074" s="53" t="s">
        <v>1107</v>
      </c>
      <c r="L1074" s="57"/>
      <c r="M1074" s="57"/>
      <c r="N1074" s="57"/>
      <c r="O1074" s="57"/>
      <c r="P1074" s="57"/>
      <c r="Q1074" s="57"/>
      <c r="R1074" s="57"/>
      <c r="S1074" s="57"/>
      <c r="T1074" s="57"/>
      <c r="U1074" s="55"/>
      <c r="V1074" s="43"/>
      <c r="W1074" s="43"/>
      <c r="X1074" s="47"/>
      <c r="Y1074" s="56"/>
      <c r="Z1074" s="23"/>
      <c r="AA1074" s="7"/>
    </row>
    <row r="1075" spans="2:27" ht="25.5">
      <c r="B1075" s="6"/>
      <c r="J1075" s="52"/>
      <c r="K1075" s="53" t="s">
        <v>37</v>
      </c>
      <c r="L1075" s="58">
        <v>6061.6</v>
      </c>
      <c r="M1075" s="58">
        <v>0</v>
      </c>
      <c r="N1075" s="58">
        <v>0</v>
      </c>
      <c r="O1075" s="58">
        <v>0</v>
      </c>
      <c r="P1075" s="58">
        <v>0</v>
      </c>
      <c r="Q1075" s="58">
        <v>0</v>
      </c>
      <c r="R1075" s="58">
        <f>L1075+N1075+P1075</f>
        <v>6061.6</v>
      </c>
      <c r="S1075" s="58">
        <f>M1075+O1075+Q1075</f>
        <v>0</v>
      </c>
      <c r="T1075" s="58">
        <v>0</v>
      </c>
      <c r="U1075" s="55" t="s">
        <v>1105</v>
      </c>
      <c r="V1075" s="43"/>
      <c r="W1075" s="43"/>
      <c r="X1075" s="47"/>
      <c r="Y1075" s="56" t="s">
        <v>1105</v>
      </c>
      <c r="Z1075" s="23"/>
      <c r="AA1075" s="7"/>
    </row>
    <row r="1076" spans="2:27" ht="12.75">
      <c r="B1076" s="6"/>
      <c r="J1076" s="52"/>
      <c r="K1076" s="59"/>
      <c r="L1076" s="57"/>
      <c r="M1076" s="57"/>
      <c r="N1076" s="57"/>
      <c r="O1076" s="57"/>
      <c r="P1076" s="57"/>
      <c r="Q1076" s="57"/>
      <c r="R1076" s="57"/>
      <c r="S1076" s="57"/>
      <c r="T1076" s="57"/>
      <c r="U1076" s="55"/>
      <c r="V1076" s="43"/>
      <c r="W1076" s="43"/>
      <c r="X1076" s="47"/>
      <c r="Y1076" s="56"/>
      <c r="Z1076" s="23"/>
      <c r="AA1076" s="7"/>
    </row>
    <row r="1077" spans="2:27" ht="114.75">
      <c r="B1077" s="6"/>
      <c r="J1077" s="52" t="s">
        <v>1108</v>
      </c>
      <c r="K1077" s="53" t="s">
        <v>1109</v>
      </c>
      <c r="L1077" s="57"/>
      <c r="M1077" s="57"/>
      <c r="N1077" s="57"/>
      <c r="O1077" s="57"/>
      <c r="P1077" s="57"/>
      <c r="Q1077" s="57"/>
      <c r="R1077" s="57"/>
      <c r="S1077" s="57"/>
      <c r="T1077" s="57"/>
      <c r="U1077" s="55"/>
      <c r="V1077" s="43"/>
      <c r="W1077" s="43"/>
      <c r="X1077" s="47"/>
      <c r="Y1077" s="56"/>
      <c r="Z1077" s="23"/>
      <c r="AA1077" s="7"/>
    </row>
    <row r="1078" spans="2:27" ht="25.5">
      <c r="B1078" s="6"/>
      <c r="J1078" s="52"/>
      <c r="K1078" s="53" t="s">
        <v>37</v>
      </c>
      <c r="L1078" s="58">
        <v>2330.2</v>
      </c>
      <c r="M1078" s="58">
        <v>0</v>
      </c>
      <c r="N1078" s="58">
        <v>0</v>
      </c>
      <c r="O1078" s="58">
        <v>0</v>
      </c>
      <c r="P1078" s="58">
        <v>0</v>
      </c>
      <c r="Q1078" s="58">
        <v>0</v>
      </c>
      <c r="R1078" s="58">
        <f>L1078+N1078+P1078</f>
        <v>2330.2</v>
      </c>
      <c r="S1078" s="58">
        <f>M1078+O1078+Q1078</f>
        <v>0</v>
      </c>
      <c r="T1078" s="58">
        <v>0</v>
      </c>
      <c r="U1078" s="55" t="s">
        <v>1105</v>
      </c>
      <c r="V1078" s="43"/>
      <c r="W1078" s="43"/>
      <c r="X1078" s="47"/>
      <c r="Y1078" s="56" t="s">
        <v>1105</v>
      </c>
      <c r="Z1078" s="23"/>
      <c r="AA1078" s="7"/>
    </row>
    <row r="1079" spans="2:27" ht="12.75">
      <c r="B1079" s="6"/>
      <c r="J1079" s="52"/>
      <c r="K1079" s="59"/>
      <c r="L1079" s="57"/>
      <c r="M1079" s="57"/>
      <c r="N1079" s="57"/>
      <c r="O1079" s="57"/>
      <c r="P1079" s="57"/>
      <c r="Q1079" s="57"/>
      <c r="R1079" s="57"/>
      <c r="S1079" s="57"/>
      <c r="T1079" s="57"/>
      <c r="U1079" s="55"/>
      <c r="V1079" s="43"/>
      <c r="W1079" s="43"/>
      <c r="X1079" s="47"/>
      <c r="Y1079" s="56"/>
      <c r="Z1079" s="23"/>
      <c r="AA1079" s="7"/>
    </row>
    <row r="1080" spans="2:27" ht="140.25">
      <c r="B1080" s="6"/>
      <c r="J1080" s="52" t="s">
        <v>1110</v>
      </c>
      <c r="K1080" s="53" t="s">
        <v>1111</v>
      </c>
      <c r="L1080" s="57"/>
      <c r="M1080" s="57"/>
      <c r="N1080" s="57"/>
      <c r="O1080" s="57"/>
      <c r="P1080" s="57"/>
      <c r="Q1080" s="57"/>
      <c r="R1080" s="57"/>
      <c r="S1080" s="57"/>
      <c r="T1080" s="57"/>
      <c r="U1080" s="55"/>
      <c r="V1080" s="43"/>
      <c r="W1080" s="43"/>
      <c r="X1080" s="47"/>
      <c r="Y1080" s="56"/>
      <c r="Z1080" s="23"/>
      <c r="AA1080" s="7"/>
    </row>
    <row r="1081" spans="2:27" ht="25.5">
      <c r="B1081" s="6"/>
      <c r="J1081" s="52"/>
      <c r="K1081" s="53" t="s">
        <v>37</v>
      </c>
      <c r="L1081" s="58">
        <v>18461</v>
      </c>
      <c r="M1081" s="58">
        <v>0</v>
      </c>
      <c r="N1081" s="58">
        <v>0</v>
      </c>
      <c r="O1081" s="58">
        <v>0</v>
      </c>
      <c r="P1081" s="58">
        <v>0</v>
      </c>
      <c r="Q1081" s="58">
        <v>0</v>
      </c>
      <c r="R1081" s="58">
        <f>L1081+N1081+P1081</f>
        <v>18461</v>
      </c>
      <c r="S1081" s="58">
        <f>M1081+O1081+Q1081</f>
        <v>0</v>
      </c>
      <c r="T1081" s="58">
        <v>0</v>
      </c>
      <c r="U1081" s="55" t="s">
        <v>1105</v>
      </c>
      <c r="V1081" s="43"/>
      <c r="W1081" s="43"/>
      <c r="X1081" s="47"/>
      <c r="Y1081" s="56" t="s">
        <v>1105</v>
      </c>
      <c r="Z1081" s="23"/>
      <c r="AA1081" s="7"/>
    </row>
    <row r="1082" spans="2:27" ht="12.75">
      <c r="B1082" s="6"/>
      <c r="J1082" s="52"/>
      <c r="K1082" s="59"/>
      <c r="L1082" s="57"/>
      <c r="M1082" s="57"/>
      <c r="N1082" s="57"/>
      <c r="O1082" s="57"/>
      <c r="P1082" s="57"/>
      <c r="Q1082" s="57"/>
      <c r="R1082" s="57"/>
      <c r="S1082" s="57"/>
      <c r="T1082" s="57"/>
      <c r="U1082" s="55"/>
      <c r="V1082" s="43"/>
      <c r="W1082" s="43"/>
      <c r="X1082" s="47"/>
      <c r="Y1082" s="56"/>
      <c r="Z1082" s="23"/>
      <c r="AA1082" s="7"/>
    </row>
    <row r="1083" spans="2:27" ht="89.25">
      <c r="B1083" s="6"/>
      <c r="J1083" s="52" t="s">
        <v>1112</v>
      </c>
      <c r="K1083" s="53" t="s">
        <v>1113</v>
      </c>
      <c r="L1083" s="57"/>
      <c r="M1083" s="57"/>
      <c r="N1083" s="57"/>
      <c r="O1083" s="57"/>
      <c r="P1083" s="57"/>
      <c r="Q1083" s="57"/>
      <c r="R1083" s="57"/>
      <c r="S1083" s="57"/>
      <c r="T1083" s="57"/>
      <c r="U1083" s="55"/>
      <c r="V1083" s="43"/>
      <c r="W1083" s="43"/>
      <c r="X1083" s="47"/>
      <c r="Y1083" s="56"/>
      <c r="Z1083" s="23"/>
      <c r="AA1083" s="7"/>
    </row>
    <row r="1084" spans="2:27" ht="25.5">
      <c r="B1084" s="6"/>
      <c r="J1084" s="52"/>
      <c r="K1084" s="53" t="s">
        <v>37</v>
      </c>
      <c r="L1084" s="58">
        <v>6712.2</v>
      </c>
      <c r="M1084" s="58">
        <v>0</v>
      </c>
      <c r="N1084" s="58">
        <v>0</v>
      </c>
      <c r="O1084" s="58">
        <v>0</v>
      </c>
      <c r="P1084" s="58">
        <v>0</v>
      </c>
      <c r="Q1084" s="58">
        <v>0</v>
      </c>
      <c r="R1084" s="58">
        <f>L1084+N1084+P1084</f>
        <v>6712.2</v>
      </c>
      <c r="S1084" s="58">
        <f>M1084+O1084+Q1084</f>
        <v>0</v>
      </c>
      <c r="T1084" s="58">
        <v>0</v>
      </c>
      <c r="U1084" s="55" t="s">
        <v>1105</v>
      </c>
      <c r="V1084" s="43"/>
      <c r="W1084" s="43"/>
      <c r="X1084" s="47"/>
      <c r="Y1084" s="56" t="s">
        <v>1105</v>
      </c>
      <c r="Z1084" s="23"/>
      <c r="AA1084" s="7"/>
    </row>
    <row r="1085" spans="2:27" ht="12.75">
      <c r="B1085" s="6"/>
      <c r="J1085" s="52"/>
      <c r="K1085" s="59"/>
      <c r="L1085" s="57"/>
      <c r="M1085" s="57"/>
      <c r="N1085" s="57"/>
      <c r="O1085" s="57"/>
      <c r="P1085" s="57"/>
      <c r="Q1085" s="57"/>
      <c r="R1085" s="57"/>
      <c r="S1085" s="57"/>
      <c r="T1085" s="57"/>
      <c r="U1085" s="55"/>
      <c r="V1085" s="43"/>
      <c r="W1085" s="43"/>
      <c r="X1085" s="47"/>
      <c r="Y1085" s="56"/>
      <c r="Z1085" s="23"/>
      <c r="AA1085" s="7"/>
    </row>
    <row r="1086" spans="2:27" ht="63.75">
      <c r="B1086" s="6"/>
      <c r="J1086" s="52" t="s">
        <v>1114</v>
      </c>
      <c r="K1086" s="53" t="s">
        <v>1115</v>
      </c>
      <c r="L1086" s="57"/>
      <c r="M1086" s="57"/>
      <c r="N1086" s="57"/>
      <c r="O1086" s="57"/>
      <c r="P1086" s="57"/>
      <c r="Q1086" s="57"/>
      <c r="R1086" s="57"/>
      <c r="S1086" s="57"/>
      <c r="T1086" s="57"/>
      <c r="U1086" s="55"/>
      <c r="V1086" s="43"/>
      <c r="W1086" s="43"/>
      <c r="X1086" s="47"/>
      <c r="Y1086" s="56"/>
      <c r="Z1086" s="23"/>
      <c r="AA1086" s="7"/>
    </row>
    <row r="1087" spans="2:27" ht="25.5">
      <c r="B1087" s="6"/>
      <c r="J1087" s="52"/>
      <c r="K1087" s="53" t="s">
        <v>37</v>
      </c>
      <c r="L1087" s="58">
        <v>7952.7</v>
      </c>
      <c r="M1087" s="58">
        <v>0</v>
      </c>
      <c r="N1087" s="58">
        <v>0</v>
      </c>
      <c r="O1087" s="58">
        <v>0</v>
      </c>
      <c r="P1087" s="58">
        <v>0</v>
      </c>
      <c r="Q1087" s="58">
        <v>0</v>
      </c>
      <c r="R1087" s="58">
        <f>L1087+N1087+P1087</f>
        <v>7952.7</v>
      </c>
      <c r="S1087" s="58">
        <f>M1087+O1087+Q1087</f>
        <v>0</v>
      </c>
      <c r="T1087" s="58">
        <v>0</v>
      </c>
      <c r="U1087" s="55" t="s">
        <v>1105</v>
      </c>
      <c r="V1087" s="43"/>
      <c r="W1087" s="43"/>
      <c r="X1087" s="47"/>
      <c r="Y1087" s="56" t="s">
        <v>1105</v>
      </c>
      <c r="Z1087" s="23"/>
      <c r="AA1087" s="7"/>
    </row>
    <row r="1088" spans="2:27" ht="12.75">
      <c r="B1088" s="6"/>
      <c r="J1088" s="52"/>
      <c r="K1088" s="59"/>
      <c r="L1088" s="57"/>
      <c r="M1088" s="57"/>
      <c r="N1088" s="57"/>
      <c r="O1088" s="57"/>
      <c r="P1088" s="57"/>
      <c r="Q1088" s="57"/>
      <c r="R1088" s="57"/>
      <c r="S1088" s="57"/>
      <c r="T1088" s="57"/>
      <c r="U1088" s="55"/>
      <c r="V1088" s="43"/>
      <c r="W1088" s="43"/>
      <c r="X1088" s="47"/>
      <c r="Y1088" s="56"/>
      <c r="Z1088" s="23"/>
      <c r="AA1088" s="7"/>
    </row>
    <row r="1089" spans="2:27" ht="76.5">
      <c r="B1089" s="6"/>
      <c r="J1089" s="52" t="s">
        <v>1116</v>
      </c>
      <c r="K1089" s="53" t="s">
        <v>1117</v>
      </c>
      <c r="L1089" s="57"/>
      <c r="M1089" s="57"/>
      <c r="N1089" s="57"/>
      <c r="O1089" s="57"/>
      <c r="P1089" s="57"/>
      <c r="Q1089" s="57"/>
      <c r="R1089" s="57"/>
      <c r="S1089" s="57"/>
      <c r="T1089" s="57"/>
      <c r="U1089" s="55"/>
      <c r="V1089" s="43"/>
      <c r="W1089" s="43"/>
      <c r="X1089" s="47"/>
      <c r="Y1089" s="56"/>
      <c r="Z1089" s="23"/>
      <c r="AA1089" s="7"/>
    </row>
    <row r="1090" spans="2:27" ht="25.5">
      <c r="B1090" s="6"/>
      <c r="J1090" s="52"/>
      <c r="K1090" s="53" t="s">
        <v>37</v>
      </c>
      <c r="L1090" s="58">
        <v>25844.3</v>
      </c>
      <c r="M1090" s="58">
        <v>0</v>
      </c>
      <c r="N1090" s="58">
        <v>0</v>
      </c>
      <c r="O1090" s="58">
        <v>0</v>
      </c>
      <c r="P1090" s="58">
        <v>0</v>
      </c>
      <c r="Q1090" s="58">
        <v>0</v>
      </c>
      <c r="R1090" s="58">
        <f>L1090+N1090+P1090</f>
        <v>25844.3</v>
      </c>
      <c r="S1090" s="58">
        <f>M1090+O1090+Q1090</f>
        <v>0</v>
      </c>
      <c r="T1090" s="58">
        <v>0</v>
      </c>
      <c r="U1090" s="55" t="s">
        <v>1105</v>
      </c>
      <c r="V1090" s="43"/>
      <c r="W1090" s="43"/>
      <c r="X1090" s="47"/>
      <c r="Y1090" s="56" t="s">
        <v>1105</v>
      </c>
      <c r="Z1090" s="23"/>
      <c r="AA1090" s="7"/>
    </row>
    <row r="1091" spans="2:27" ht="12.75">
      <c r="B1091" s="6"/>
      <c r="J1091" s="52"/>
      <c r="K1091" s="59"/>
      <c r="L1091" s="57"/>
      <c r="M1091" s="57"/>
      <c r="N1091" s="57"/>
      <c r="O1091" s="57"/>
      <c r="P1091" s="57"/>
      <c r="Q1091" s="57"/>
      <c r="R1091" s="57"/>
      <c r="S1091" s="57"/>
      <c r="T1091" s="57"/>
      <c r="U1091" s="55"/>
      <c r="V1091" s="43"/>
      <c r="W1091" s="43"/>
      <c r="X1091" s="47"/>
      <c r="Y1091" s="56"/>
      <c r="Z1091" s="23"/>
      <c r="AA1091" s="7"/>
    </row>
    <row r="1092" spans="2:27" ht="165.75">
      <c r="B1092" s="6"/>
      <c r="J1092" s="52" t="s">
        <v>1118</v>
      </c>
      <c r="K1092" s="53" t="s">
        <v>1119</v>
      </c>
      <c r="L1092" s="57"/>
      <c r="M1092" s="57"/>
      <c r="N1092" s="57"/>
      <c r="O1092" s="57"/>
      <c r="P1092" s="57"/>
      <c r="Q1092" s="57"/>
      <c r="R1092" s="57"/>
      <c r="S1092" s="57"/>
      <c r="T1092" s="57"/>
      <c r="U1092" s="55"/>
      <c r="V1092" s="43"/>
      <c r="W1092" s="43"/>
      <c r="X1092" s="47"/>
      <c r="Y1092" s="56"/>
      <c r="Z1092" s="23"/>
      <c r="AA1092" s="7"/>
    </row>
    <row r="1093" spans="2:27" ht="25.5">
      <c r="B1093" s="6"/>
      <c r="J1093" s="52"/>
      <c r="K1093" s="53" t="s">
        <v>37</v>
      </c>
      <c r="L1093" s="58">
        <v>12554.8</v>
      </c>
      <c r="M1093" s="58">
        <v>0</v>
      </c>
      <c r="N1093" s="58">
        <v>0</v>
      </c>
      <c r="O1093" s="58">
        <v>0</v>
      </c>
      <c r="P1093" s="58">
        <v>0</v>
      </c>
      <c r="Q1093" s="58">
        <v>0</v>
      </c>
      <c r="R1093" s="58">
        <f>L1093+N1093+P1093</f>
        <v>12554.8</v>
      </c>
      <c r="S1093" s="58">
        <f>M1093+O1093+Q1093</f>
        <v>0</v>
      </c>
      <c r="T1093" s="58">
        <v>0</v>
      </c>
      <c r="U1093" s="55" t="s">
        <v>1105</v>
      </c>
      <c r="V1093" s="43"/>
      <c r="W1093" s="43"/>
      <c r="X1093" s="47"/>
      <c r="Y1093" s="56" t="s">
        <v>1105</v>
      </c>
      <c r="Z1093" s="23"/>
      <c r="AA1093" s="7"/>
    </row>
    <row r="1094" spans="2:27" ht="12.75">
      <c r="B1094" s="6"/>
      <c r="J1094" s="52"/>
      <c r="K1094" s="59"/>
      <c r="L1094" s="57"/>
      <c r="M1094" s="57"/>
      <c r="N1094" s="57"/>
      <c r="O1094" s="57"/>
      <c r="P1094" s="57"/>
      <c r="Q1094" s="57"/>
      <c r="R1094" s="57"/>
      <c r="S1094" s="57"/>
      <c r="T1094" s="57"/>
      <c r="U1094" s="55"/>
      <c r="V1094" s="43"/>
      <c r="W1094" s="43"/>
      <c r="X1094" s="47"/>
      <c r="Y1094" s="56"/>
      <c r="Z1094" s="23"/>
      <c r="AA1094" s="7"/>
    </row>
    <row r="1095" spans="2:27" ht="127.5">
      <c r="B1095" s="6"/>
      <c r="J1095" s="52" t="s">
        <v>1120</v>
      </c>
      <c r="K1095" s="53" t="s">
        <v>1121</v>
      </c>
      <c r="L1095" s="57"/>
      <c r="M1095" s="57"/>
      <c r="N1095" s="57"/>
      <c r="O1095" s="57"/>
      <c r="P1095" s="57"/>
      <c r="Q1095" s="57"/>
      <c r="R1095" s="57"/>
      <c r="S1095" s="57"/>
      <c r="T1095" s="57"/>
      <c r="U1095" s="55"/>
      <c r="V1095" s="43"/>
      <c r="W1095" s="43"/>
      <c r="X1095" s="47"/>
      <c r="Y1095" s="56"/>
      <c r="Z1095" s="23"/>
      <c r="AA1095" s="7"/>
    </row>
    <row r="1096" spans="2:27" ht="25.5">
      <c r="B1096" s="6"/>
      <c r="J1096" s="52"/>
      <c r="K1096" s="53" t="s">
        <v>37</v>
      </c>
      <c r="L1096" s="58">
        <v>7934.7</v>
      </c>
      <c r="M1096" s="58">
        <v>0</v>
      </c>
      <c r="N1096" s="58">
        <v>0</v>
      </c>
      <c r="O1096" s="58">
        <v>0</v>
      </c>
      <c r="P1096" s="58">
        <v>0</v>
      </c>
      <c r="Q1096" s="58">
        <v>0</v>
      </c>
      <c r="R1096" s="58">
        <f>L1096+N1096+P1096</f>
        <v>7934.7</v>
      </c>
      <c r="S1096" s="58">
        <f>M1096+O1096+Q1096</f>
        <v>0</v>
      </c>
      <c r="T1096" s="58">
        <v>0</v>
      </c>
      <c r="U1096" s="55" t="s">
        <v>1105</v>
      </c>
      <c r="V1096" s="43"/>
      <c r="W1096" s="43"/>
      <c r="X1096" s="47"/>
      <c r="Y1096" s="56" t="s">
        <v>1105</v>
      </c>
      <c r="Z1096" s="23"/>
      <c r="AA1096" s="7"/>
    </row>
    <row r="1097" spans="2:27" ht="12.75">
      <c r="B1097" s="6"/>
      <c r="J1097" s="52"/>
      <c r="K1097" s="59"/>
      <c r="L1097" s="57"/>
      <c r="M1097" s="57"/>
      <c r="N1097" s="57"/>
      <c r="O1097" s="57"/>
      <c r="P1097" s="57"/>
      <c r="Q1097" s="57"/>
      <c r="R1097" s="57"/>
      <c r="S1097" s="57"/>
      <c r="T1097" s="57"/>
      <c r="U1097" s="55"/>
      <c r="V1097" s="43"/>
      <c r="W1097" s="43"/>
      <c r="X1097" s="47"/>
      <c r="Y1097" s="56"/>
      <c r="Z1097" s="23"/>
      <c r="AA1097" s="7"/>
    </row>
    <row r="1098" spans="2:27" ht="102">
      <c r="B1098" s="6"/>
      <c r="J1098" s="52" t="s">
        <v>1122</v>
      </c>
      <c r="K1098" s="53" t="s">
        <v>1123</v>
      </c>
      <c r="L1098" s="57"/>
      <c r="M1098" s="57"/>
      <c r="N1098" s="57"/>
      <c r="O1098" s="57"/>
      <c r="P1098" s="57"/>
      <c r="Q1098" s="57"/>
      <c r="R1098" s="57"/>
      <c r="S1098" s="57"/>
      <c r="T1098" s="57"/>
      <c r="U1098" s="55"/>
      <c r="V1098" s="43"/>
      <c r="W1098" s="43"/>
      <c r="X1098" s="47"/>
      <c r="Y1098" s="56"/>
      <c r="Z1098" s="23"/>
      <c r="AA1098" s="7"/>
    </row>
    <row r="1099" spans="2:27" ht="76.5">
      <c r="B1099" s="6"/>
      <c r="J1099" s="52"/>
      <c r="K1099" s="53" t="s">
        <v>37</v>
      </c>
      <c r="L1099" s="58">
        <v>59864.1</v>
      </c>
      <c r="M1099" s="58">
        <v>0</v>
      </c>
      <c r="N1099" s="58">
        <v>0</v>
      </c>
      <c r="O1099" s="58">
        <v>0</v>
      </c>
      <c r="P1099" s="58">
        <v>0</v>
      </c>
      <c r="Q1099" s="58">
        <v>0</v>
      </c>
      <c r="R1099" s="58">
        <f>L1099+N1099+P1099</f>
        <v>59864.1</v>
      </c>
      <c r="S1099" s="58">
        <f>M1099+O1099+Q1099</f>
        <v>0</v>
      </c>
      <c r="T1099" s="58">
        <v>0</v>
      </c>
      <c r="U1099" s="55" t="s">
        <v>342</v>
      </c>
      <c r="V1099" s="43"/>
      <c r="W1099" s="43"/>
      <c r="X1099" s="47"/>
      <c r="Y1099" s="56" t="s">
        <v>342</v>
      </c>
      <c r="Z1099" s="23"/>
      <c r="AA1099" s="7"/>
    </row>
    <row r="1100" spans="2:27" ht="12.75">
      <c r="B1100" s="6"/>
      <c r="J1100" s="52"/>
      <c r="K1100" s="59"/>
      <c r="L1100" s="57"/>
      <c r="M1100" s="57"/>
      <c r="N1100" s="57"/>
      <c r="O1100" s="57"/>
      <c r="P1100" s="57"/>
      <c r="Q1100" s="57"/>
      <c r="R1100" s="57"/>
      <c r="S1100" s="57"/>
      <c r="T1100" s="57"/>
      <c r="U1100" s="55"/>
      <c r="V1100" s="43"/>
      <c r="W1100" s="43"/>
      <c r="X1100" s="47"/>
      <c r="Y1100" s="56"/>
      <c r="Z1100" s="23"/>
      <c r="AA1100" s="7"/>
    </row>
    <row r="1101" spans="2:27" ht="127.5">
      <c r="B1101" s="6"/>
      <c r="J1101" s="52" t="s">
        <v>1124</v>
      </c>
      <c r="K1101" s="53" t="s">
        <v>1125</v>
      </c>
      <c r="L1101" s="57"/>
      <c r="M1101" s="57"/>
      <c r="N1101" s="57"/>
      <c r="O1101" s="57"/>
      <c r="P1101" s="57"/>
      <c r="Q1101" s="57"/>
      <c r="R1101" s="57"/>
      <c r="S1101" s="57"/>
      <c r="T1101" s="57"/>
      <c r="U1101" s="55"/>
      <c r="V1101" s="43"/>
      <c r="W1101" s="43"/>
      <c r="X1101" s="47"/>
      <c r="Y1101" s="56"/>
      <c r="Z1101" s="23"/>
      <c r="AA1101" s="7"/>
    </row>
    <row r="1102" spans="2:27" ht="102">
      <c r="B1102" s="6"/>
      <c r="J1102" s="52"/>
      <c r="K1102" s="53" t="s">
        <v>37</v>
      </c>
      <c r="L1102" s="58">
        <v>17928.2</v>
      </c>
      <c r="M1102" s="58">
        <v>0</v>
      </c>
      <c r="N1102" s="58">
        <v>0</v>
      </c>
      <c r="O1102" s="58">
        <v>0</v>
      </c>
      <c r="P1102" s="58">
        <v>0</v>
      </c>
      <c r="Q1102" s="58">
        <v>0</v>
      </c>
      <c r="R1102" s="58">
        <f>L1102+N1102+P1102</f>
        <v>17928.2</v>
      </c>
      <c r="S1102" s="58">
        <f>M1102+O1102+Q1102</f>
        <v>0</v>
      </c>
      <c r="T1102" s="58">
        <v>0</v>
      </c>
      <c r="U1102" s="55" t="s">
        <v>1126</v>
      </c>
      <c r="V1102" s="43"/>
      <c r="W1102" s="43"/>
      <c r="X1102" s="47"/>
      <c r="Y1102" s="56" t="s">
        <v>1126</v>
      </c>
      <c r="Z1102" s="23"/>
      <c r="AA1102" s="7"/>
    </row>
    <row r="1103" spans="2:27" ht="12.75">
      <c r="B1103" s="6"/>
      <c r="J1103" s="52"/>
      <c r="K1103" s="59"/>
      <c r="L1103" s="57"/>
      <c r="M1103" s="57"/>
      <c r="N1103" s="57"/>
      <c r="O1103" s="57"/>
      <c r="P1103" s="57"/>
      <c r="Q1103" s="57"/>
      <c r="R1103" s="57"/>
      <c r="S1103" s="57"/>
      <c r="T1103" s="57"/>
      <c r="U1103" s="55"/>
      <c r="V1103" s="43"/>
      <c r="W1103" s="43"/>
      <c r="X1103" s="47"/>
      <c r="Y1103" s="56"/>
      <c r="Z1103" s="23"/>
      <c r="AA1103" s="7"/>
    </row>
    <row r="1104" spans="2:27" ht="102">
      <c r="B1104" s="6"/>
      <c r="J1104" s="52" t="s">
        <v>1127</v>
      </c>
      <c r="K1104" s="53" t="s">
        <v>1128</v>
      </c>
      <c r="L1104" s="57"/>
      <c r="M1104" s="57"/>
      <c r="N1104" s="57"/>
      <c r="O1104" s="57"/>
      <c r="P1104" s="57"/>
      <c r="Q1104" s="57"/>
      <c r="R1104" s="57"/>
      <c r="S1104" s="57"/>
      <c r="T1104" s="57"/>
      <c r="U1104" s="55"/>
      <c r="V1104" s="43"/>
      <c r="W1104" s="43"/>
      <c r="X1104" s="47"/>
      <c r="Y1104" s="56"/>
      <c r="Z1104" s="23"/>
      <c r="AA1104" s="7"/>
    </row>
    <row r="1105" spans="2:27" ht="102">
      <c r="B1105" s="6"/>
      <c r="J1105" s="52"/>
      <c r="K1105" s="53" t="s">
        <v>37</v>
      </c>
      <c r="L1105" s="58">
        <v>5115.9</v>
      </c>
      <c r="M1105" s="58">
        <v>0</v>
      </c>
      <c r="N1105" s="58">
        <v>0</v>
      </c>
      <c r="O1105" s="58">
        <v>0</v>
      </c>
      <c r="P1105" s="58">
        <v>0</v>
      </c>
      <c r="Q1105" s="58">
        <v>0</v>
      </c>
      <c r="R1105" s="58">
        <f>L1105+N1105+P1105</f>
        <v>5115.9</v>
      </c>
      <c r="S1105" s="58">
        <f>M1105+O1105+Q1105</f>
        <v>0</v>
      </c>
      <c r="T1105" s="58">
        <v>0</v>
      </c>
      <c r="U1105" s="55" t="s">
        <v>1129</v>
      </c>
      <c r="V1105" s="43"/>
      <c r="W1105" s="43"/>
      <c r="X1105" s="47"/>
      <c r="Y1105" s="56" t="s">
        <v>1129</v>
      </c>
      <c r="Z1105" s="23"/>
      <c r="AA1105" s="7"/>
    </row>
    <row r="1106" spans="2:27" ht="12.75">
      <c r="B1106" s="6"/>
      <c r="J1106" s="52"/>
      <c r="K1106" s="59"/>
      <c r="L1106" s="57"/>
      <c r="M1106" s="57"/>
      <c r="N1106" s="57"/>
      <c r="O1106" s="57"/>
      <c r="P1106" s="57"/>
      <c r="Q1106" s="57"/>
      <c r="R1106" s="57"/>
      <c r="S1106" s="57"/>
      <c r="T1106" s="57"/>
      <c r="U1106" s="55"/>
      <c r="V1106" s="43"/>
      <c r="W1106" s="43"/>
      <c r="X1106" s="47"/>
      <c r="Y1106" s="56"/>
      <c r="Z1106" s="23"/>
      <c r="AA1106" s="7"/>
    </row>
    <row r="1107" spans="2:27" ht="102">
      <c r="B1107" s="6"/>
      <c r="J1107" s="52" t="s">
        <v>1130</v>
      </c>
      <c r="K1107" s="53" t="s">
        <v>1131</v>
      </c>
      <c r="L1107" s="57"/>
      <c r="M1107" s="57"/>
      <c r="N1107" s="57"/>
      <c r="O1107" s="57"/>
      <c r="P1107" s="57"/>
      <c r="Q1107" s="57"/>
      <c r="R1107" s="57"/>
      <c r="S1107" s="57"/>
      <c r="T1107" s="57"/>
      <c r="U1107" s="55"/>
      <c r="V1107" s="43"/>
      <c r="W1107" s="43"/>
      <c r="X1107" s="47"/>
      <c r="Y1107" s="56"/>
      <c r="Z1107" s="23"/>
      <c r="AA1107" s="7"/>
    </row>
    <row r="1108" spans="2:27" ht="102">
      <c r="B1108" s="6"/>
      <c r="J1108" s="52"/>
      <c r="K1108" s="53" t="s">
        <v>37</v>
      </c>
      <c r="L1108" s="58">
        <v>1623.8</v>
      </c>
      <c r="M1108" s="58">
        <v>0</v>
      </c>
      <c r="N1108" s="58">
        <v>0</v>
      </c>
      <c r="O1108" s="58">
        <v>0</v>
      </c>
      <c r="P1108" s="58">
        <v>0</v>
      </c>
      <c r="Q1108" s="58">
        <v>0</v>
      </c>
      <c r="R1108" s="58">
        <f>L1108+N1108+P1108</f>
        <v>1623.8</v>
      </c>
      <c r="S1108" s="58">
        <f>M1108+O1108+Q1108</f>
        <v>0</v>
      </c>
      <c r="T1108" s="58">
        <v>0</v>
      </c>
      <c r="U1108" s="55" t="s">
        <v>1132</v>
      </c>
      <c r="V1108" s="43"/>
      <c r="W1108" s="43"/>
      <c r="X1108" s="47"/>
      <c r="Y1108" s="56" t="s">
        <v>1132</v>
      </c>
      <c r="Z1108" s="23"/>
      <c r="AA1108" s="7"/>
    </row>
    <row r="1109" spans="2:27" ht="12.75">
      <c r="B1109" s="6"/>
      <c r="J1109" s="52"/>
      <c r="K1109" s="59"/>
      <c r="L1109" s="57"/>
      <c r="M1109" s="57"/>
      <c r="N1109" s="57"/>
      <c r="O1109" s="57"/>
      <c r="P1109" s="57"/>
      <c r="Q1109" s="57"/>
      <c r="R1109" s="57"/>
      <c r="S1109" s="57"/>
      <c r="T1109" s="57"/>
      <c r="U1109" s="55"/>
      <c r="V1109" s="43"/>
      <c r="W1109" s="43"/>
      <c r="X1109" s="47"/>
      <c r="Y1109" s="56"/>
      <c r="Z1109" s="23"/>
      <c r="AA1109" s="7"/>
    </row>
    <row r="1110" spans="2:27" ht="89.25">
      <c r="B1110" s="6"/>
      <c r="J1110" s="52" t="s">
        <v>1133</v>
      </c>
      <c r="K1110" s="53" t="s">
        <v>1134</v>
      </c>
      <c r="L1110" s="57"/>
      <c r="M1110" s="57"/>
      <c r="N1110" s="57"/>
      <c r="O1110" s="57"/>
      <c r="P1110" s="57"/>
      <c r="Q1110" s="57"/>
      <c r="R1110" s="57"/>
      <c r="S1110" s="57"/>
      <c r="T1110" s="57"/>
      <c r="U1110" s="55"/>
      <c r="V1110" s="43"/>
      <c r="W1110" s="43"/>
      <c r="X1110" s="47"/>
      <c r="Y1110" s="56"/>
      <c r="Z1110" s="23"/>
      <c r="AA1110" s="7"/>
    </row>
    <row r="1111" spans="2:27" ht="76.5">
      <c r="B1111" s="6"/>
      <c r="J1111" s="52"/>
      <c r="K1111" s="53" t="s">
        <v>37</v>
      </c>
      <c r="L1111" s="58">
        <v>29948.4</v>
      </c>
      <c r="M1111" s="58">
        <v>0</v>
      </c>
      <c r="N1111" s="58">
        <v>0</v>
      </c>
      <c r="O1111" s="58">
        <v>0</v>
      </c>
      <c r="P1111" s="58">
        <v>0</v>
      </c>
      <c r="Q1111" s="58">
        <v>0</v>
      </c>
      <c r="R1111" s="58">
        <f>L1111+N1111+P1111</f>
        <v>29948.4</v>
      </c>
      <c r="S1111" s="58">
        <f>M1111+O1111+Q1111</f>
        <v>0</v>
      </c>
      <c r="T1111" s="58">
        <v>0</v>
      </c>
      <c r="U1111" s="55" t="s">
        <v>342</v>
      </c>
      <c r="V1111" s="43"/>
      <c r="W1111" s="43"/>
      <c r="X1111" s="47"/>
      <c r="Y1111" s="56" t="s">
        <v>342</v>
      </c>
      <c r="Z1111" s="23"/>
      <c r="AA1111" s="7"/>
    </row>
    <row r="1112" spans="2:27" ht="12.75">
      <c r="B1112" s="6"/>
      <c r="J1112" s="52"/>
      <c r="K1112" s="59"/>
      <c r="L1112" s="57"/>
      <c r="M1112" s="57"/>
      <c r="N1112" s="57"/>
      <c r="O1112" s="57"/>
      <c r="P1112" s="57"/>
      <c r="Q1112" s="57"/>
      <c r="R1112" s="57"/>
      <c r="S1112" s="57"/>
      <c r="T1112" s="57"/>
      <c r="U1112" s="55"/>
      <c r="V1112" s="43"/>
      <c r="W1112" s="43"/>
      <c r="X1112" s="47"/>
      <c r="Y1112" s="56"/>
      <c r="Z1112" s="23"/>
      <c r="AA1112" s="7"/>
    </row>
    <row r="1113" spans="2:27" ht="63.75">
      <c r="B1113" s="6"/>
      <c r="J1113" s="52"/>
      <c r="K1113" s="53" t="s">
        <v>335</v>
      </c>
      <c r="L1113" s="57"/>
      <c r="M1113" s="57"/>
      <c r="N1113" s="57"/>
      <c r="O1113" s="57"/>
      <c r="P1113" s="57"/>
      <c r="Q1113" s="57"/>
      <c r="R1113" s="57"/>
      <c r="S1113" s="57"/>
      <c r="T1113" s="57"/>
      <c r="U1113" s="55"/>
      <c r="V1113" s="43"/>
      <c r="W1113" s="43"/>
      <c r="X1113" s="47"/>
      <c r="Y1113" s="56"/>
      <c r="Z1113" s="23"/>
      <c r="AA1113" s="7"/>
    </row>
    <row r="1114" spans="2:27" ht="89.25">
      <c r="B1114" s="6"/>
      <c r="J1114" s="52" t="s">
        <v>1135</v>
      </c>
      <c r="K1114" s="53" t="s">
        <v>1136</v>
      </c>
      <c r="L1114" s="57"/>
      <c r="M1114" s="57"/>
      <c r="N1114" s="57"/>
      <c r="O1114" s="57"/>
      <c r="P1114" s="57"/>
      <c r="Q1114" s="57"/>
      <c r="R1114" s="57"/>
      <c r="S1114" s="57"/>
      <c r="T1114" s="57"/>
      <c r="U1114" s="55"/>
      <c r="V1114" s="43"/>
      <c r="W1114" s="43"/>
      <c r="X1114" s="47"/>
      <c r="Y1114" s="56"/>
      <c r="Z1114" s="23"/>
      <c r="AA1114" s="7"/>
    </row>
    <row r="1115" spans="2:27" ht="76.5">
      <c r="B1115" s="6"/>
      <c r="J1115" s="52"/>
      <c r="K1115" s="53" t="s">
        <v>37</v>
      </c>
      <c r="L1115" s="58">
        <v>499849.8</v>
      </c>
      <c r="M1115" s="58">
        <v>0</v>
      </c>
      <c r="N1115" s="58">
        <v>0</v>
      </c>
      <c r="O1115" s="58">
        <v>0</v>
      </c>
      <c r="P1115" s="58">
        <v>0</v>
      </c>
      <c r="Q1115" s="58">
        <v>0</v>
      </c>
      <c r="R1115" s="58">
        <f>L1115+N1115+P1115</f>
        <v>499849.8</v>
      </c>
      <c r="S1115" s="58">
        <f>M1115+O1115+Q1115</f>
        <v>0</v>
      </c>
      <c r="T1115" s="58">
        <v>0</v>
      </c>
      <c r="U1115" s="55" t="s">
        <v>1137</v>
      </c>
      <c r="V1115" s="43"/>
      <c r="W1115" s="43"/>
      <c r="X1115" s="47"/>
      <c r="Y1115" s="56" t="s">
        <v>1137</v>
      </c>
      <c r="Z1115" s="23"/>
      <c r="AA1115" s="7"/>
    </row>
    <row r="1116" spans="2:27" ht="12.75">
      <c r="B1116" s="6"/>
      <c r="J1116" s="52"/>
      <c r="K1116" s="59"/>
      <c r="L1116" s="57"/>
      <c r="M1116" s="57"/>
      <c r="N1116" s="57"/>
      <c r="O1116" s="57"/>
      <c r="P1116" s="57"/>
      <c r="Q1116" s="57"/>
      <c r="R1116" s="57"/>
      <c r="S1116" s="57"/>
      <c r="T1116" s="57"/>
      <c r="U1116" s="55"/>
      <c r="V1116" s="43"/>
      <c r="W1116" s="43"/>
      <c r="X1116" s="47"/>
      <c r="Y1116" s="56"/>
      <c r="Z1116" s="23"/>
      <c r="AA1116" s="7"/>
    </row>
    <row r="1117" spans="2:27" ht="63.75">
      <c r="B1117" s="6"/>
      <c r="J1117" s="52" t="s">
        <v>1138</v>
      </c>
      <c r="K1117" s="53" t="s">
        <v>1139</v>
      </c>
      <c r="L1117" s="57"/>
      <c r="M1117" s="57"/>
      <c r="N1117" s="57"/>
      <c r="O1117" s="57"/>
      <c r="P1117" s="57"/>
      <c r="Q1117" s="57"/>
      <c r="R1117" s="57"/>
      <c r="S1117" s="57"/>
      <c r="T1117" s="57"/>
      <c r="U1117" s="55"/>
      <c r="V1117" s="43"/>
      <c r="W1117" s="43"/>
      <c r="X1117" s="47"/>
      <c r="Y1117" s="56"/>
      <c r="Z1117" s="23"/>
      <c r="AA1117" s="7"/>
    </row>
    <row r="1118" spans="2:27" ht="76.5">
      <c r="B1118" s="6"/>
      <c r="J1118" s="52"/>
      <c r="K1118" s="53" t="s">
        <v>207</v>
      </c>
      <c r="L1118" s="58">
        <v>444.4</v>
      </c>
      <c r="M1118" s="58">
        <v>0</v>
      </c>
      <c r="N1118" s="58">
        <v>0</v>
      </c>
      <c r="O1118" s="58">
        <v>0</v>
      </c>
      <c r="P1118" s="58">
        <v>0</v>
      </c>
      <c r="Q1118" s="58">
        <v>0</v>
      </c>
      <c r="R1118" s="58">
        <f>L1118+N1118+P1118</f>
        <v>444.4</v>
      </c>
      <c r="S1118" s="58">
        <f>M1118+O1118+Q1118</f>
        <v>0</v>
      </c>
      <c r="T1118" s="58">
        <v>0</v>
      </c>
      <c r="U1118" s="55" t="s">
        <v>342</v>
      </c>
      <c r="V1118" s="43"/>
      <c r="W1118" s="43"/>
      <c r="X1118" s="47"/>
      <c r="Y1118" s="56" t="s">
        <v>342</v>
      </c>
      <c r="Z1118" s="23"/>
      <c r="AA1118" s="7"/>
    </row>
    <row r="1119" spans="2:27" ht="12.75">
      <c r="B1119" s="6"/>
      <c r="J1119" s="52"/>
      <c r="K1119" s="59"/>
      <c r="L1119" s="57"/>
      <c r="M1119" s="57"/>
      <c r="N1119" s="57"/>
      <c r="O1119" s="57"/>
      <c r="P1119" s="57"/>
      <c r="Q1119" s="57"/>
      <c r="R1119" s="57"/>
      <c r="S1119" s="57"/>
      <c r="T1119" s="57"/>
      <c r="U1119" s="55"/>
      <c r="V1119" s="43"/>
      <c r="W1119" s="43"/>
      <c r="X1119" s="47"/>
      <c r="Y1119" s="56"/>
      <c r="Z1119" s="23"/>
      <c r="AA1119" s="7"/>
    </row>
    <row r="1120" spans="2:27" ht="51">
      <c r="B1120" s="6"/>
      <c r="J1120" s="52"/>
      <c r="K1120" s="53" t="s">
        <v>505</v>
      </c>
      <c r="L1120" s="57"/>
      <c r="M1120" s="57"/>
      <c r="N1120" s="57"/>
      <c r="O1120" s="57"/>
      <c r="P1120" s="57"/>
      <c r="Q1120" s="57"/>
      <c r="R1120" s="57"/>
      <c r="S1120" s="57"/>
      <c r="T1120" s="57"/>
      <c r="U1120" s="55"/>
      <c r="V1120" s="43"/>
      <c r="W1120" s="43"/>
      <c r="X1120" s="47"/>
      <c r="Y1120" s="56"/>
      <c r="Z1120" s="23"/>
      <c r="AA1120" s="7"/>
    </row>
    <row r="1121" spans="2:27" ht="102">
      <c r="B1121" s="6"/>
      <c r="J1121" s="52" t="s">
        <v>1140</v>
      </c>
      <c r="K1121" s="53" t="s">
        <v>1141</v>
      </c>
      <c r="L1121" s="57"/>
      <c r="M1121" s="57"/>
      <c r="N1121" s="57"/>
      <c r="O1121" s="57"/>
      <c r="P1121" s="57"/>
      <c r="Q1121" s="57"/>
      <c r="R1121" s="57"/>
      <c r="S1121" s="57"/>
      <c r="T1121" s="57"/>
      <c r="U1121" s="55"/>
      <c r="V1121" s="43"/>
      <c r="W1121" s="43"/>
      <c r="X1121" s="47"/>
      <c r="Y1121" s="56"/>
      <c r="Z1121" s="23"/>
      <c r="AA1121" s="7"/>
    </row>
    <row r="1122" spans="2:27" ht="51">
      <c r="B1122" s="6"/>
      <c r="J1122" s="52"/>
      <c r="K1122" s="53" t="s">
        <v>37</v>
      </c>
      <c r="L1122" s="58">
        <v>46216.9</v>
      </c>
      <c r="M1122" s="58">
        <v>5507</v>
      </c>
      <c r="N1122" s="58">
        <v>0</v>
      </c>
      <c r="O1122" s="58">
        <v>0</v>
      </c>
      <c r="P1122" s="58">
        <v>0</v>
      </c>
      <c r="Q1122" s="58">
        <v>0</v>
      </c>
      <c r="R1122" s="58">
        <f>L1122+N1122+P1122</f>
        <v>46216.9</v>
      </c>
      <c r="S1122" s="58">
        <f>M1122+O1122+Q1122</f>
        <v>5507</v>
      </c>
      <c r="T1122" s="58">
        <v>1798.4</v>
      </c>
      <c r="U1122" s="55" t="s">
        <v>1142</v>
      </c>
      <c r="V1122" s="43"/>
      <c r="W1122" s="43"/>
      <c r="X1122" s="47"/>
      <c r="Y1122" s="56" t="s">
        <v>1142</v>
      </c>
      <c r="Z1122" s="23"/>
      <c r="AA1122" s="7"/>
    </row>
    <row r="1123" spans="2:27" ht="12.75">
      <c r="B1123" s="6"/>
      <c r="J1123" s="52"/>
      <c r="K1123" s="59"/>
      <c r="L1123" s="57"/>
      <c r="M1123" s="57"/>
      <c r="N1123" s="57"/>
      <c r="O1123" s="57"/>
      <c r="P1123" s="57"/>
      <c r="Q1123" s="57"/>
      <c r="R1123" s="57"/>
      <c r="S1123" s="57"/>
      <c r="T1123" s="57"/>
      <c r="U1123" s="55"/>
      <c r="V1123" s="43"/>
      <c r="W1123" s="43"/>
      <c r="X1123" s="47"/>
      <c r="Y1123" s="56"/>
      <c r="Z1123" s="23"/>
      <c r="AA1123" s="7"/>
    </row>
    <row r="1124" spans="2:27" ht="102">
      <c r="B1124" s="6"/>
      <c r="J1124" s="52" t="s">
        <v>1143</v>
      </c>
      <c r="K1124" s="53" t="s">
        <v>1144</v>
      </c>
      <c r="L1124" s="57"/>
      <c r="M1124" s="57"/>
      <c r="N1124" s="57"/>
      <c r="O1124" s="57"/>
      <c r="P1124" s="57"/>
      <c r="Q1124" s="57"/>
      <c r="R1124" s="57"/>
      <c r="S1124" s="57"/>
      <c r="T1124" s="57"/>
      <c r="U1124" s="55"/>
      <c r="V1124" s="43"/>
      <c r="W1124" s="43"/>
      <c r="X1124" s="47"/>
      <c r="Y1124" s="56"/>
      <c r="Z1124" s="23"/>
      <c r="AA1124" s="7"/>
    </row>
    <row r="1125" spans="2:27" ht="102">
      <c r="B1125" s="6"/>
      <c r="J1125" s="52"/>
      <c r="K1125" s="53" t="s">
        <v>37</v>
      </c>
      <c r="L1125" s="58">
        <v>48473.6</v>
      </c>
      <c r="M1125" s="58">
        <v>5813.8</v>
      </c>
      <c r="N1125" s="58">
        <v>0</v>
      </c>
      <c r="O1125" s="58">
        <v>0</v>
      </c>
      <c r="P1125" s="58">
        <v>0</v>
      </c>
      <c r="Q1125" s="58">
        <v>0</v>
      </c>
      <c r="R1125" s="58">
        <f>L1125+N1125+P1125</f>
        <v>48473.6</v>
      </c>
      <c r="S1125" s="58">
        <f>M1125+O1125+Q1125</f>
        <v>5813.8</v>
      </c>
      <c r="T1125" s="58">
        <v>1798.4</v>
      </c>
      <c r="U1125" s="55" t="s">
        <v>1145</v>
      </c>
      <c r="V1125" s="43"/>
      <c r="W1125" s="43"/>
      <c r="X1125" s="47"/>
      <c r="Y1125" s="56" t="s">
        <v>1145</v>
      </c>
      <c r="Z1125" s="23"/>
      <c r="AA1125" s="7"/>
    </row>
    <row r="1126" spans="2:27" ht="12.75">
      <c r="B1126" s="6"/>
      <c r="J1126" s="52"/>
      <c r="K1126" s="59"/>
      <c r="L1126" s="57"/>
      <c r="M1126" s="57"/>
      <c r="N1126" s="57"/>
      <c r="O1126" s="57"/>
      <c r="P1126" s="57"/>
      <c r="Q1126" s="57"/>
      <c r="R1126" s="57"/>
      <c r="S1126" s="57"/>
      <c r="T1126" s="57"/>
      <c r="U1126" s="55"/>
      <c r="V1126" s="43"/>
      <c r="W1126" s="43"/>
      <c r="X1126" s="47"/>
      <c r="Y1126" s="56"/>
      <c r="Z1126" s="23"/>
      <c r="AA1126" s="7"/>
    </row>
    <row r="1127" spans="2:27" ht="89.25">
      <c r="B1127" s="6"/>
      <c r="J1127" s="52" t="s">
        <v>1146</v>
      </c>
      <c r="K1127" s="53" t="s">
        <v>1147</v>
      </c>
      <c r="L1127" s="57"/>
      <c r="M1127" s="57"/>
      <c r="N1127" s="57"/>
      <c r="O1127" s="57"/>
      <c r="P1127" s="57"/>
      <c r="Q1127" s="57"/>
      <c r="R1127" s="57"/>
      <c r="S1127" s="57"/>
      <c r="T1127" s="57"/>
      <c r="U1127" s="55"/>
      <c r="V1127" s="43"/>
      <c r="W1127" s="43"/>
      <c r="X1127" s="47"/>
      <c r="Y1127" s="56"/>
      <c r="Z1127" s="23"/>
      <c r="AA1127" s="7"/>
    </row>
    <row r="1128" spans="2:27" ht="102">
      <c r="B1128" s="6"/>
      <c r="J1128" s="52"/>
      <c r="K1128" s="53" t="s">
        <v>37</v>
      </c>
      <c r="L1128" s="58">
        <v>67872.3</v>
      </c>
      <c r="M1128" s="58">
        <v>0</v>
      </c>
      <c r="N1128" s="58">
        <v>0</v>
      </c>
      <c r="O1128" s="58">
        <v>0</v>
      </c>
      <c r="P1128" s="58">
        <v>0</v>
      </c>
      <c r="Q1128" s="58">
        <v>0</v>
      </c>
      <c r="R1128" s="58">
        <f>L1128+N1128+P1128</f>
        <v>67872.3</v>
      </c>
      <c r="S1128" s="58">
        <f>M1128+O1128+Q1128</f>
        <v>0</v>
      </c>
      <c r="T1128" s="58">
        <v>0</v>
      </c>
      <c r="U1128" s="55" t="s">
        <v>1148</v>
      </c>
      <c r="V1128" s="43"/>
      <c r="W1128" s="43"/>
      <c r="X1128" s="47"/>
      <c r="Y1128" s="56" t="s">
        <v>1148</v>
      </c>
      <c r="Z1128" s="23"/>
      <c r="AA1128" s="7"/>
    </row>
    <row r="1129" spans="2:27" ht="12.75">
      <c r="B1129" s="6"/>
      <c r="J1129" s="52"/>
      <c r="K1129" s="59"/>
      <c r="L1129" s="57"/>
      <c r="M1129" s="57"/>
      <c r="N1129" s="57"/>
      <c r="O1129" s="57"/>
      <c r="P1129" s="57"/>
      <c r="Q1129" s="57"/>
      <c r="R1129" s="57"/>
      <c r="S1129" s="57"/>
      <c r="T1129" s="57"/>
      <c r="U1129" s="55"/>
      <c r="V1129" s="43"/>
      <c r="W1129" s="43"/>
      <c r="X1129" s="47"/>
      <c r="Y1129" s="56"/>
      <c r="Z1129" s="23"/>
      <c r="AA1129" s="7"/>
    </row>
    <row r="1130" spans="2:27" ht="89.25">
      <c r="B1130" s="6"/>
      <c r="J1130" s="52" t="s">
        <v>1149</v>
      </c>
      <c r="K1130" s="53" t="s">
        <v>1150</v>
      </c>
      <c r="L1130" s="57"/>
      <c r="M1130" s="57"/>
      <c r="N1130" s="57"/>
      <c r="O1130" s="57"/>
      <c r="P1130" s="57"/>
      <c r="Q1130" s="57"/>
      <c r="R1130" s="57"/>
      <c r="S1130" s="57"/>
      <c r="T1130" s="57"/>
      <c r="U1130" s="55"/>
      <c r="V1130" s="43"/>
      <c r="W1130" s="43"/>
      <c r="X1130" s="47"/>
      <c r="Y1130" s="56"/>
      <c r="Z1130" s="23"/>
      <c r="AA1130" s="7"/>
    </row>
    <row r="1131" spans="2:27" ht="102">
      <c r="B1131" s="6"/>
      <c r="J1131" s="52"/>
      <c r="K1131" s="53" t="s">
        <v>37</v>
      </c>
      <c r="L1131" s="58">
        <v>42819.9</v>
      </c>
      <c r="M1131" s="58">
        <v>10191.1</v>
      </c>
      <c r="N1131" s="58">
        <v>0</v>
      </c>
      <c r="O1131" s="58">
        <v>0</v>
      </c>
      <c r="P1131" s="58">
        <v>0</v>
      </c>
      <c r="Q1131" s="58">
        <v>0</v>
      </c>
      <c r="R1131" s="58">
        <f>L1131+N1131+P1131</f>
        <v>42819.9</v>
      </c>
      <c r="S1131" s="58">
        <f>M1131+O1131+Q1131</f>
        <v>10191.1</v>
      </c>
      <c r="T1131" s="58">
        <v>6892.5</v>
      </c>
      <c r="U1131" s="55" t="s">
        <v>1151</v>
      </c>
      <c r="V1131" s="43"/>
      <c r="W1131" s="43"/>
      <c r="X1131" s="47"/>
      <c r="Y1131" s="56" t="s">
        <v>1151</v>
      </c>
      <c r="Z1131" s="23"/>
      <c r="AA1131" s="7"/>
    </row>
    <row r="1132" spans="2:27" ht="12.75">
      <c r="B1132" s="6"/>
      <c r="J1132" s="52"/>
      <c r="K1132" s="59"/>
      <c r="L1132" s="57"/>
      <c r="M1132" s="57"/>
      <c r="N1132" s="57"/>
      <c r="O1132" s="57"/>
      <c r="P1132" s="57"/>
      <c r="Q1132" s="57"/>
      <c r="R1132" s="57"/>
      <c r="S1132" s="57"/>
      <c r="T1132" s="57"/>
      <c r="U1132" s="55"/>
      <c r="V1132" s="43"/>
      <c r="W1132" s="43"/>
      <c r="X1132" s="47"/>
      <c r="Y1132" s="56"/>
      <c r="Z1132" s="23"/>
      <c r="AA1132" s="7"/>
    </row>
    <row r="1133" spans="2:27" ht="63.75">
      <c r="B1133" s="6"/>
      <c r="J1133" s="52"/>
      <c r="K1133" s="53" t="s">
        <v>349</v>
      </c>
      <c r="L1133" s="57"/>
      <c r="M1133" s="57"/>
      <c r="N1133" s="57"/>
      <c r="O1133" s="57"/>
      <c r="P1133" s="57"/>
      <c r="Q1133" s="57"/>
      <c r="R1133" s="57"/>
      <c r="S1133" s="57"/>
      <c r="T1133" s="57"/>
      <c r="U1133" s="55"/>
      <c r="V1133" s="43"/>
      <c r="W1133" s="43"/>
      <c r="X1133" s="47"/>
      <c r="Y1133" s="56"/>
      <c r="Z1133" s="23"/>
      <c r="AA1133" s="7"/>
    </row>
    <row r="1134" spans="2:27" ht="140.25">
      <c r="B1134" s="6"/>
      <c r="J1134" s="52" t="s">
        <v>1152</v>
      </c>
      <c r="K1134" s="53" t="s">
        <v>1153</v>
      </c>
      <c r="L1134" s="57"/>
      <c r="M1134" s="57"/>
      <c r="N1134" s="57"/>
      <c r="O1134" s="57"/>
      <c r="P1134" s="57"/>
      <c r="Q1134" s="57"/>
      <c r="R1134" s="57"/>
      <c r="S1134" s="57"/>
      <c r="T1134" s="57"/>
      <c r="U1134" s="55"/>
      <c r="V1134" s="43"/>
      <c r="W1134" s="43"/>
      <c r="X1134" s="47"/>
      <c r="Y1134" s="56"/>
      <c r="Z1134" s="23"/>
      <c r="AA1134" s="7"/>
    </row>
    <row r="1135" spans="2:27" ht="76.5">
      <c r="B1135" s="6"/>
      <c r="J1135" s="52"/>
      <c r="K1135" s="60" t="s">
        <v>207</v>
      </c>
      <c r="L1135" s="58">
        <v>1229.5</v>
      </c>
      <c r="M1135" s="58">
        <v>0</v>
      </c>
      <c r="N1135" s="58">
        <v>0</v>
      </c>
      <c r="O1135" s="58">
        <v>0</v>
      </c>
      <c r="P1135" s="58">
        <v>0</v>
      </c>
      <c r="Q1135" s="58">
        <v>0</v>
      </c>
      <c r="R1135" s="58">
        <f>L1135+N1135+P1135</f>
        <v>1229.5</v>
      </c>
      <c r="S1135" s="58">
        <f>M1135+O1135+Q1135</f>
        <v>0</v>
      </c>
      <c r="T1135" s="58">
        <v>0</v>
      </c>
      <c r="U1135" s="55" t="s">
        <v>799</v>
      </c>
      <c r="V1135" s="43"/>
      <c r="W1135" s="43"/>
      <c r="X1135" s="47"/>
      <c r="Y1135" s="56" t="s">
        <v>799</v>
      </c>
      <c r="Z1135" s="23"/>
      <c r="AA1135" s="7"/>
    </row>
    <row r="1136" spans="2:27" ht="12.75">
      <c r="B1136" s="6"/>
      <c r="J1136" s="52"/>
      <c r="K1136" s="59"/>
      <c r="L1136" s="57"/>
      <c r="M1136" s="57"/>
      <c r="N1136" s="57"/>
      <c r="O1136" s="57"/>
      <c r="P1136" s="57"/>
      <c r="Q1136" s="57"/>
      <c r="R1136" s="57"/>
      <c r="S1136" s="57"/>
      <c r="T1136" s="57"/>
      <c r="U1136" s="55"/>
      <c r="V1136" s="43"/>
      <c r="W1136" s="43"/>
      <c r="X1136" s="47"/>
      <c r="Y1136" s="56"/>
      <c r="Z1136" s="23"/>
      <c r="AA1136" s="7"/>
    </row>
    <row r="1137" spans="2:27" ht="140.25">
      <c r="B1137" s="6"/>
      <c r="J1137" s="52" t="s">
        <v>1154</v>
      </c>
      <c r="K1137" s="53" t="s">
        <v>1155</v>
      </c>
      <c r="L1137" s="57"/>
      <c r="M1137" s="57"/>
      <c r="N1137" s="57"/>
      <c r="O1137" s="57"/>
      <c r="P1137" s="57"/>
      <c r="Q1137" s="57"/>
      <c r="R1137" s="57"/>
      <c r="S1137" s="57"/>
      <c r="T1137" s="57"/>
      <c r="U1137" s="55"/>
      <c r="V1137" s="43"/>
      <c r="W1137" s="43"/>
      <c r="X1137" s="47"/>
      <c r="Y1137" s="56"/>
      <c r="Z1137" s="23"/>
      <c r="AA1137" s="7"/>
    </row>
    <row r="1138" spans="2:27" ht="76.5">
      <c r="B1138" s="6"/>
      <c r="J1138" s="52"/>
      <c r="K1138" s="60" t="s">
        <v>207</v>
      </c>
      <c r="L1138" s="58">
        <v>1372.3</v>
      </c>
      <c r="M1138" s="58">
        <v>0</v>
      </c>
      <c r="N1138" s="58">
        <v>0</v>
      </c>
      <c r="O1138" s="58">
        <v>0</v>
      </c>
      <c r="P1138" s="58">
        <v>0</v>
      </c>
      <c r="Q1138" s="58">
        <v>0</v>
      </c>
      <c r="R1138" s="58">
        <f>L1138+N1138+P1138</f>
        <v>1372.3</v>
      </c>
      <c r="S1138" s="58">
        <f>M1138+O1138+Q1138</f>
        <v>0</v>
      </c>
      <c r="T1138" s="58">
        <v>0</v>
      </c>
      <c r="U1138" s="55" t="s">
        <v>799</v>
      </c>
      <c r="V1138" s="43"/>
      <c r="W1138" s="43"/>
      <c r="X1138" s="47"/>
      <c r="Y1138" s="56" t="s">
        <v>799</v>
      </c>
      <c r="Z1138" s="23"/>
      <c r="AA1138" s="7"/>
    </row>
    <row r="1139" spans="2:27" ht="12.75">
      <c r="B1139" s="6"/>
      <c r="J1139" s="52"/>
      <c r="K1139" s="59"/>
      <c r="L1139" s="57"/>
      <c r="M1139" s="57"/>
      <c r="N1139" s="57"/>
      <c r="O1139" s="57"/>
      <c r="P1139" s="57"/>
      <c r="Q1139" s="57"/>
      <c r="R1139" s="57"/>
      <c r="S1139" s="57"/>
      <c r="T1139" s="57"/>
      <c r="U1139" s="55"/>
      <c r="V1139" s="43"/>
      <c r="W1139" s="43"/>
      <c r="X1139" s="47"/>
      <c r="Y1139" s="56"/>
      <c r="Z1139" s="23"/>
      <c r="AA1139" s="7"/>
    </row>
    <row r="1140" spans="2:27" ht="63.75">
      <c r="B1140" s="6"/>
      <c r="J1140" s="52"/>
      <c r="K1140" s="53" t="s">
        <v>1033</v>
      </c>
      <c r="L1140" s="57"/>
      <c r="M1140" s="57"/>
      <c r="N1140" s="57"/>
      <c r="O1140" s="57"/>
      <c r="P1140" s="57"/>
      <c r="Q1140" s="57"/>
      <c r="R1140" s="57"/>
      <c r="S1140" s="57"/>
      <c r="T1140" s="57"/>
      <c r="U1140" s="55"/>
      <c r="V1140" s="43"/>
      <c r="W1140" s="43"/>
      <c r="X1140" s="47"/>
      <c r="Y1140" s="56"/>
      <c r="Z1140" s="23"/>
      <c r="AA1140" s="7"/>
    </row>
    <row r="1141" spans="2:27" ht="63.75">
      <c r="B1141" s="6"/>
      <c r="J1141" s="52" t="s">
        <v>1156</v>
      </c>
      <c r="K1141" s="53" t="s">
        <v>1157</v>
      </c>
      <c r="L1141" s="57"/>
      <c r="M1141" s="57"/>
      <c r="N1141" s="57"/>
      <c r="O1141" s="57"/>
      <c r="P1141" s="57"/>
      <c r="Q1141" s="57"/>
      <c r="R1141" s="57"/>
      <c r="S1141" s="57"/>
      <c r="T1141" s="57"/>
      <c r="U1141" s="55"/>
      <c r="V1141" s="43"/>
      <c r="W1141" s="43"/>
      <c r="X1141" s="47"/>
      <c r="Y1141" s="56"/>
      <c r="Z1141" s="23"/>
      <c r="AA1141" s="7"/>
    </row>
    <row r="1142" spans="2:27" ht="140.25">
      <c r="B1142" s="6"/>
      <c r="J1142" s="52"/>
      <c r="K1142" s="60" t="s">
        <v>207</v>
      </c>
      <c r="L1142" s="58">
        <v>3809.1</v>
      </c>
      <c r="M1142" s="58">
        <v>0</v>
      </c>
      <c r="N1142" s="58">
        <v>0</v>
      </c>
      <c r="O1142" s="58">
        <v>0</v>
      </c>
      <c r="P1142" s="58">
        <v>0</v>
      </c>
      <c r="Q1142" s="58">
        <v>0</v>
      </c>
      <c r="R1142" s="58">
        <f>L1142+N1142+P1142</f>
        <v>3809.1</v>
      </c>
      <c r="S1142" s="58">
        <f>M1142+O1142+Q1142</f>
        <v>0</v>
      </c>
      <c r="T1142" s="58">
        <v>0</v>
      </c>
      <c r="U1142" s="55" t="s">
        <v>1158</v>
      </c>
      <c r="V1142" s="43"/>
      <c r="W1142" s="43"/>
      <c r="X1142" s="47"/>
      <c r="Y1142" s="56" t="s">
        <v>1158</v>
      </c>
      <c r="Z1142" s="23"/>
      <c r="AA1142" s="7"/>
    </row>
    <row r="1143" spans="2:27" ht="12.75">
      <c r="B1143" s="6"/>
      <c r="J1143" s="52"/>
      <c r="K1143" s="59"/>
      <c r="L1143" s="57"/>
      <c r="M1143" s="57"/>
      <c r="N1143" s="57"/>
      <c r="O1143" s="57"/>
      <c r="P1143" s="57"/>
      <c r="Q1143" s="57"/>
      <c r="R1143" s="57"/>
      <c r="S1143" s="57"/>
      <c r="T1143" s="57"/>
      <c r="U1143" s="55"/>
      <c r="V1143" s="43"/>
      <c r="W1143" s="43"/>
      <c r="X1143" s="47"/>
      <c r="Y1143" s="56"/>
      <c r="Z1143" s="23"/>
      <c r="AA1143" s="7"/>
    </row>
    <row r="1144" spans="2:27" ht="76.5">
      <c r="B1144" s="6"/>
      <c r="J1144" s="52" t="s">
        <v>1159</v>
      </c>
      <c r="K1144" s="53" t="s">
        <v>1160</v>
      </c>
      <c r="L1144" s="57"/>
      <c r="M1144" s="57"/>
      <c r="N1144" s="57"/>
      <c r="O1144" s="57"/>
      <c r="P1144" s="57"/>
      <c r="Q1144" s="57"/>
      <c r="R1144" s="57"/>
      <c r="S1144" s="57"/>
      <c r="T1144" s="57"/>
      <c r="U1144" s="55"/>
      <c r="V1144" s="43"/>
      <c r="W1144" s="43"/>
      <c r="X1144" s="47"/>
      <c r="Y1144" s="56"/>
      <c r="Z1144" s="23"/>
      <c r="AA1144" s="7"/>
    </row>
    <row r="1145" spans="2:27" ht="76.5">
      <c r="B1145" s="6"/>
      <c r="J1145" s="52"/>
      <c r="K1145" s="53" t="s">
        <v>207</v>
      </c>
      <c r="L1145" s="58">
        <v>480.4</v>
      </c>
      <c r="M1145" s="58">
        <v>0</v>
      </c>
      <c r="N1145" s="58">
        <v>0</v>
      </c>
      <c r="O1145" s="58">
        <v>0</v>
      </c>
      <c r="P1145" s="58">
        <v>0</v>
      </c>
      <c r="Q1145" s="58">
        <v>0</v>
      </c>
      <c r="R1145" s="58">
        <f>L1145+N1145+P1145</f>
        <v>480.4</v>
      </c>
      <c r="S1145" s="58">
        <f>M1145+O1145+Q1145</f>
        <v>0</v>
      </c>
      <c r="T1145" s="58">
        <v>0</v>
      </c>
      <c r="U1145" s="55" t="s">
        <v>342</v>
      </c>
      <c r="V1145" s="43"/>
      <c r="W1145" s="43"/>
      <c r="X1145" s="47"/>
      <c r="Y1145" s="56" t="s">
        <v>342</v>
      </c>
      <c r="Z1145" s="23"/>
      <c r="AA1145" s="7"/>
    </row>
    <row r="1146" spans="2:27" ht="12.75">
      <c r="B1146" s="6"/>
      <c r="J1146" s="52"/>
      <c r="K1146" s="59"/>
      <c r="L1146" s="57"/>
      <c r="M1146" s="57"/>
      <c r="N1146" s="57"/>
      <c r="O1146" s="57"/>
      <c r="P1146" s="57"/>
      <c r="Q1146" s="57"/>
      <c r="R1146" s="57"/>
      <c r="S1146" s="57"/>
      <c r="T1146" s="57"/>
      <c r="U1146" s="55"/>
      <c r="V1146" s="43"/>
      <c r="W1146" s="43"/>
      <c r="X1146" s="47"/>
      <c r="Y1146" s="56"/>
      <c r="Z1146" s="23"/>
      <c r="AA1146" s="7"/>
    </row>
    <row r="1147" spans="2:27" ht="63.75">
      <c r="B1147" s="6"/>
      <c r="J1147" s="52" t="s">
        <v>1161</v>
      </c>
      <c r="K1147" s="53" t="s">
        <v>1162</v>
      </c>
      <c r="L1147" s="57"/>
      <c r="M1147" s="57"/>
      <c r="N1147" s="57"/>
      <c r="O1147" s="57"/>
      <c r="P1147" s="57"/>
      <c r="Q1147" s="57"/>
      <c r="R1147" s="57"/>
      <c r="S1147" s="57"/>
      <c r="T1147" s="57"/>
      <c r="U1147" s="55"/>
      <c r="V1147" s="43"/>
      <c r="W1147" s="43"/>
      <c r="X1147" s="47"/>
      <c r="Y1147" s="56"/>
      <c r="Z1147" s="23"/>
      <c r="AA1147" s="7"/>
    </row>
    <row r="1148" spans="2:27" ht="76.5">
      <c r="B1148" s="6"/>
      <c r="J1148" s="52"/>
      <c r="K1148" s="53" t="s">
        <v>207</v>
      </c>
      <c r="L1148" s="58">
        <v>390.5</v>
      </c>
      <c r="M1148" s="58">
        <v>0</v>
      </c>
      <c r="N1148" s="58">
        <v>0</v>
      </c>
      <c r="O1148" s="58">
        <v>0</v>
      </c>
      <c r="P1148" s="58">
        <v>0</v>
      </c>
      <c r="Q1148" s="58">
        <v>0</v>
      </c>
      <c r="R1148" s="58">
        <f>L1148+N1148+P1148</f>
        <v>390.5</v>
      </c>
      <c r="S1148" s="58">
        <f>M1148+O1148+Q1148</f>
        <v>0</v>
      </c>
      <c r="T1148" s="58">
        <v>0</v>
      </c>
      <c r="U1148" s="55" t="s">
        <v>342</v>
      </c>
      <c r="V1148" s="43"/>
      <c r="W1148" s="43"/>
      <c r="X1148" s="47"/>
      <c r="Y1148" s="56" t="s">
        <v>342</v>
      </c>
      <c r="Z1148" s="23"/>
      <c r="AA1148" s="7"/>
    </row>
    <row r="1149" spans="2:27" ht="12.75">
      <c r="B1149" s="6"/>
      <c r="J1149" s="52"/>
      <c r="K1149" s="59"/>
      <c r="L1149" s="57"/>
      <c r="M1149" s="57"/>
      <c r="N1149" s="57"/>
      <c r="O1149" s="57"/>
      <c r="P1149" s="57"/>
      <c r="Q1149" s="57"/>
      <c r="R1149" s="57"/>
      <c r="S1149" s="57"/>
      <c r="T1149" s="57"/>
      <c r="U1149" s="55"/>
      <c r="V1149" s="43"/>
      <c r="W1149" s="43"/>
      <c r="X1149" s="47"/>
      <c r="Y1149" s="56"/>
      <c r="Z1149" s="23"/>
      <c r="AA1149" s="7"/>
    </row>
    <row r="1150" spans="2:27" ht="165.75">
      <c r="B1150" s="6"/>
      <c r="J1150" s="52" t="s">
        <v>1163</v>
      </c>
      <c r="K1150" s="53" t="s">
        <v>1164</v>
      </c>
      <c r="L1150" s="57"/>
      <c r="M1150" s="57"/>
      <c r="N1150" s="57"/>
      <c r="O1150" s="57"/>
      <c r="P1150" s="57"/>
      <c r="Q1150" s="57"/>
      <c r="R1150" s="57"/>
      <c r="S1150" s="57"/>
      <c r="T1150" s="57"/>
      <c r="U1150" s="55"/>
      <c r="V1150" s="43"/>
      <c r="W1150" s="43"/>
      <c r="X1150" s="47"/>
      <c r="Y1150" s="56"/>
      <c r="Z1150" s="23"/>
      <c r="AA1150" s="7"/>
    </row>
    <row r="1151" spans="2:27" ht="76.5">
      <c r="B1151" s="6"/>
      <c r="J1151" s="52"/>
      <c r="K1151" s="53" t="s">
        <v>207</v>
      </c>
      <c r="L1151" s="58">
        <v>422.5</v>
      </c>
      <c r="M1151" s="58">
        <v>0</v>
      </c>
      <c r="N1151" s="58">
        <v>0</v>
      </c>
      <c r="O1151" s="58">
        <v>0</v>
      </c>
      <c r="P1151" s="58">
        <v>0</v>
      </c>
      <c r="Q1151" s="58">
        <v>0</v>
      </c>
      <c r="R1151" s="58">
        <f>L1151+N1151+P1151</f>
        <v>422.5</v>
      </c>
      <c r="S1151" s="58">
        <f>M1151+O1151+Q1151</f>
        <v>0</v>
      </c>
      <c r="T1151" s="58">
        <v>0</v>
      </c>
      <c r="U1151" s="55" t="s">
        <v>342</v>
      </c>
      <c r="V1151" s="43"/>
      <c r="W1151" s="43"/>
      <c r="X1151" s="47"/>
      <c r="Y1151" s="56" t="s">
        <v>342</v>
      </c>
      <c r="Z1151" s="23"/>
      <c r="AA1151" s="7"/>
    </row>
    <row r="1152" spans="2:27" ht="12.75">
      <c r="B1152" s="6"/>
      <c r="J1152" s="52"/>
      <c r="K1152" s="59"/>
      <c r="L1152" s="57"/>
      <c r="M1152" s="57"/>
      <c r="N1152" s="57"/>
      <c r="O1152" s="57"/>
      <c r="P1152" s="57"/>
      <c r="Q1152" s="57"/>
      <c r="R1152" s="57"/>
      <c r="S1152" s="57"/>
      <c r="T1152" s="57"/>
      <c r="U1152" s="55"/>
      <c r="V1152" s="43"/>
      <c r="W1152" s="43"/>
      <c r="X1152" s="47"/>
      <c r="Y1152" s="56"/>
      <c r="Z1152" s="23"/>
      <c r="AA1152" s="7"/>
    </row>
    <row r="1153" spans="2:27" ht="63.75">
      <c r="B1153" s="6"/>
      <c r="J1153" s="52"/>
      <c r="K1153" s="53" t="s">
        <v>436</v>
      </c>
      <c r="L1153" s="57"/>
      <c r="M1153" s="57"/>
      <c r="N1153" s="57"/>
      <c r="O1153" s="57"/>
      <c r="P1153" s="57"/>
      <c r="Q1153" s="57"/>
      <c r="R1153" s="57"/>
      <c r="S1153" s="57"/>
      <c r="T1153" s="57"/>
      <c r="U1153" s="55"/>
      <c r="V1153" s="43"/>
      <c r="W1153" s="43"/>
      <c r="X1153" s="47"/>
      <c r="Y1153" s="56"/>
      <c r="Z1153" s="23"/>
      <c r="AA1153" s="7"/>
    </row>
    <row r="1154" spans="2:27" ht="76.5">
      <c r="B1154" s="6"/>
      <c r="J1154" s="52" t="s">
        <v>1165</v>
      </c>
      <c r="K1154" s="53" t="s">
        <v>1166</v>
      </c>
      <c r="L1154" s="57"/>
      <c r="M1154" s="57"/>
      <c r="N1154" s="57"/>
      <c r="O1154" s="57"/>
      <c r="P1154" s="57"/>
      <c r="Q1154" s="57"/>
      <c r="R1154" s="57"/>
      <c r="S1154" s="57"/>
      <c r="T1154" s="57"/>
      <c r="U1154" s="55"/>
      <c r="V1154" s="43"/>
      <c r="W1154" s="43"/>
      <c r="X1154" s="47"/>
      <c r="Y1154" s="56"/>
      <c r="Z1154" s="23"/>
      <c r="AA1154" s="7"/>
    </row>
    <row r="1155" spans="2:27" ht="25.5">
      <c r="B1155" s="6"/>
      <c r="J1155" s="52"/>
      <c r="K1155" s="53" t="s">
        <v>37</v>
      </c>
      <c r="L1155" s="58">
        <v>27300</v>
      </c>
      <c r="M1155" s="58">
        <v>0</v>
      </c>
      <c r="N1155" s="58">
        <v>0</v>
      </c>
      <c r="O1155" s="58">
        <v>0</v>
      </c>
      <c r="P1155" s="58">
        <v>0</v>
      </c>
      <c r="Q1155" s="58">
        <v>0</v>
      </c>
      <c r="R1155" s="58">
        <f>L1155+N1155+P1155</f>
        <v>27300</v>
      </c>
      <c r="S1155" s="58">
        <f>M1155+O1155+Q1155</f>
        <v>0</v>
      </c>
      <c r="T1155" s="58">
        <v>0</v>
      </c>
      <c r="U1155" s="55" t="s">
        <v>1105</v>
      </c>
      <c r="V1155" s="43"/>
      <c r="W1155" s="43"/>
      <c r="X1155" s="47"/>
      <c r="Y1155" s="56" t="s">
        <v>1105</v>
      </c>
      <c r="Z1155" s="23"/>
      <c r="AA1155" s="7"/>
    </row>
    <row r="1156" spans="2:27" ht="12.75">
      <c r="B1156" s="6"/>
      <c r="J1156" s="52"/>
      <c r="K1156" s="59"/>
      <c r="L1156" s="57"/>
      <c r="M1156" s="57"/>
      <c r="N1156" s="57"/>
      <c r="O1156" s="57"/>
      <c r="P1156" s="57"/>
      <c r="Q1156" s="57"/>
      <c r="R1156" s="57"/>
      <c r="S1156" s="57"/>
      <c r="T1156" s="57"/>
      <c r="U1156" s="55"/>
      <c r="V1156" s="43"/>
      <c r="W1156" s="43"/>
      <c r="X1156" s="47"/>
      <c r="Y1156" s="56"/>
      <c r="Z1156" s="23"/>
      <c r="AA1156" s="7"/>
    </row>
    <row r="1157" spans="2:27" ht="153">
      <c r="B1157" s="6"/>
      <c r="J1157" s="52" t="s">
        <v>1167</v>
      </c>
      <c r="K1157" s="53" t="s">
        <v>1168</v>
      </c>
      <c r="L1157" s="57"/>
      <c r="M1157" s="57"/>
      <c r="N1157" s="57"/>
      <c r="O1157" s="57"/>
      <c r="P1157" s="57"/>
      <c r="Q1157" s="57"/>
      <c r="R1157" s="57"/>
      <c r="S1157" s="57"/>
      <c r="T1157" s="57"/>
      <c r="U1157" s="55"/>
      <c r="V1157" s="43"/>
      <c r="W1157" s="43"/>
      <c r="X1157" s="47"/>
      <c r="Y1157" s="56"/>
      <c r="Z1157" s="23"/>
      <c r="AA1157" s="7"/>
    </row>
    <row r="1158" spans="2:27" ht="38.25">
      <c r="B1158" s="6"/>
      <c r="J1158" s="52"/>
      <c r="K1158" s="53" t="s">
        <v>37</v>
      </c>
      <c r="L1158" s="58">
        <v>30200</v>
      </c>
      <c r="M1158" s="58">
        <v>0</v>
      </c>
      <c r="N1158" s="58">
        <v>0</v>
      </c>
      <c r="O1158" s="58">
        <v>0</v>
      </c>
      <c r="P1158" s="58">
        <v>0</v>
      </c>
      <c r="Q1158" s="58">
        <v>0</v>
      </c>
      <c r="R1158" s="58">
        <f>L1158+N1158+P1158</f>
        <v>30200</v>
      </c>
      <c r="S1158" s="58">
        <f>M1158+O1158+Q1158</f>
        <v>0</v>
      </c>
      <c r="T1158" s="58">
        <v>0</v>
      </c>
      <c r="U1158" s="55" t="s">
        <v>308</v>
      </c>
      <c r="V1158" s="43"/>
      <c r="W1158" s="43"/>
      <c r="X1158" s="47"/>
      <c r="Y1158" s="56" t="s">
        <v>308</v>
      </c>
      <c r="Z1158" s="23"/>
      <c r="AA1158" s="7"/>
    </row>
    <row r="1159" spans="2:27" ht="12.75">
      <c r="B1159" s="6"/>
      <c r="J1159" s="52"/>
      <c r="K1159" s="59"/>
      <c r="L1159" s="57"/>
      <c r="M1159" s="57"/>
      <c r="N1159" s="57"/>
      <c r="O1159" s="57"/>
      <c r="P1159" s="57"/>
      <c r="Q1159" s="57"/>
      <c r="R1159" s="57"/>
      <c r="S1159" s="57"/>
      <c r="T1159" s="57"/>
      <c r="U1159" s="55"/>
      <c r="V1159" s="43"/>
      <c r="W1159" s="43"/>
      <c r="X1159" s="47"/>
      <c r="Y1159" s="56"/>
      <c r="Z1159" s="23"/>
      <c r="AA1159" s="7"/>
    </row>
    <row r="1160" spans="2:27" ht="114.75">
      <c r="B1160" s="6"/>
      <c r="J1160" s="52" t="s">
        <v>1169</v>
      </c>
      <c r="K1160" s="53" t="s">
        <v>1170</v>
      </c>
      <c r="L1160" s="57"/>
      <c r="M1160" s="57"/>
      <c r="N1160" s="57"/>
      <c r="O1160" s="57"/>
      <c r="P1160" s="57"/>
      <c r="Q1160" s="57"/>
      <c r="R1160" s="57"/>
      <c r="S1160" s="57"/>
      <c r="T1160" s="57"/>
      <c r="U1160" s="55"/>
      <c r="V1160" s="43"/>
      <c r="W1160" s="43"/>
      <c r="X1160" s="47"/>
      <c r="Y1160" s="56"/>
      <c r="Z1160" s="23"/>
      <c r="AA1160" s="7"/>
    </row>
    <row r="1161" spans="2:27" ht="38.25">
      <c r="B1161" s="6"/>
      <c r="J1161" s="52"/>
      <c r="K1161" s="53" t="s">
        <v>37</v>
      </c>
      <c r="L1161" s="58">
        <v>17993.8</v>
      </c>
      <c r="M1161" s="58">
        <v>0</v>
      </c>
      <c r="N1161" s="58">
        <v>0</v>
      </c>
      <c r="O1161" s="58">
        <v>0</v>
      </c>
      <c r="P1161" s="58">
        <v>0</v>
      </c>
      <c r="Q1161" s="58">
        <v>0</v>
      </c>
      <c r="R1161" s="58">
        <f>L1161+N1161+P1161</f>
        <v>17993.8</v>
      </c>
      <c r="S1161" s="58">
        <f>M1161+O1161+Q1161</f>
        <v>0</v>
      </c>
      <c r="T1161" s="58">
        <v>0</v>
      </c>
      <c r="U1161" s="55" t="s">
        <v>308</v>
      </c>
      <c r="V1161" s="43"/>
      <c r="W1161" s="43"/>
      <c r="X1161" s="47"/>
      <c r="Y1161" s="56" t="s">
        <v>308</v>
      </c>
      <c r="Z1161" s="23"/>
      <c r="AA1161" s="7"/>
    </row>
    <row r="1162" spans="2:27" ht="12.75">
      <c r="B1162" s="6"/>
      <c r="J1162" s="52"/>
      <c r="K1162" s="59"/>
      <c r="L1162" s="57"/>
      <c r="M1162" s="57"/>
      <c r="N1162" s="57"/>
      <c r="O1162" s="57"/>
      <c r="P1162" s="57"/>
      <c r="Q1162" s="57"/>
      <c r="R1162" s="57"/>
      <c r="S1162" s="57"/>
      <c r="T1162" s="57"/>
      <c r="U1162" s="55"/>
      <c r="V1162" s="43"/>
      <c r="W1162" s="43"/>
      <c r="X1162" s="47"/>
      <c r="Y1162" s="56"/>
      <c r="Z1162" s="23"/>
      <c r="AA1162" s="7"/>
    </row>
    <row r="1163" spans="2:27" ht="153">
      <c r="B1163" s="6"/>
      <c r="J1163" s="52" t="s">
        <v>1171</v>
      </c>
      <c r="K1163" s="53" t="s">
        <v>1172</v>
      </c>
      <c r="L1163" s="57"/>
      <c r="M1163" s="57"/>
      <c r="N1163" s="57"/>
      <c r="O1163" s="57"/>
      <c r="P1163" s="57"/>
      <c r="Q1163" s="57"/>
      <c r="R1163" s="57"/>
      <c r="S1163" s="57"/>
      <c r="T1163" s="57"/>
      <c r="U1163" s="55"/>
      <c r="V1163" s="43"/>
      <c r="W1163" s="43"/>
      <c r="X1163" s="47"/>
      <c r="Y1163" s="56"/>
      <c r="Z1163" s="23"/>
      <c r="AA1163" s="7"/>
    </row>
    <row r="1164" spans="2:27" ht="38.25">
      <c r="B1164" s="6"/>
      <c r="J1164" s="52"/>
      <c r="K1164" s="53" t="s">
        <v>37</v>
      </c>
      <c r="L1164" s="58">
        <v>24800</v>
      </c>
      <c r="M1164" s="58">
        <v>0</v>
      </c>
      <c r="N1164" s="58">
        <v>0</v>
      </c>
      <c r="O1164" s="58">
        <v>0</v>
      </c>
      <c r="P1164" s="58">
        <v>0</v>
      </c>
      <c r="Q1164" s="58">
        <v>0</v>
      </c>
      <c r="R1164" s="58">
        <f>L1164+N1164+P1164</f>
        <v>24800</v>
      </c>
      <c r="S1164" s="58">
        <f>M1164+O1164+Q1164</f>
        <v>0</v>
      </c>
      <c r="T1164" s="58">
        <v>0</v>
      </c>
      <c r="U1164" s="55" t="s">
        <v>308</v>
      </c>
      <c r="V1164" s="43"/>
      <c r="W1164" s="43"/>
      <c r="X1164" s="47"/>
      <c r="Y1164" s="56" t="s">
        <v>308</v>
      </c>
      <c r="Z1164" s="23"/>
      <c r="AA1164" s="7"/>
    </row>
    <row r="1165" spans="2:27" ht="12.75">
      <c r="B1165" s="6"/>
      <c r="J1165" s="52"/>
      <c r="K1165" s="59"/>
      <c r="L1165" s="57"/>
      <c r="M1165" s="57"/>
      <c r="N1165" s="57"/>
      <c r="O1165" s="57"/>
      <c r="P1165" s="57"/>
      <c r="Q1165" s="57"/>
      <c r="R1165" s="57"/>
      <c r="S1165" s="57"/>
      <c r="T1165" s="57"/>
      <c r="U1165" s="55"/>
      <c r="V1165" s="43"/>
      <c r="W1165" s="43"/>
      <c r="X1165" s="47"/>
      <c r="Y1165" s="56"/>
      <c r="Z1165" s="23"/>
      <c r="AA1165" s="7"/>
    </row>
    <row r="1166" spans="2:27" ht="127.5">
      <c r="B1166" s="6"/>
      <c r="J1166" s="52" t="s">
        <v>1173</v>
      </c>
      <c r="K1166" s="53" t="s">
        <v>1174</v>
      </c>
      <c r="L1166" s="57"/>
      <c r="M1166" s="57"/>
      <c r="N1166" s="57"/>
      <c r="O1166" s="57"/>
      <c r="P1166" s="57"/>
      <c r="Q1166" s="57"/>
      <c r="R1166" s="57"/>
      <c r="S1166" s="57"/>
      <c r="T1166" s="57"/>
      <c r="U1166" s="55"/>
      <c r="V1166" s="43"/>
      <c r="W1166" s="43"/>
      <c r="X1166" s="47"/>
      <c r="Y1166" s="56"/>
      <c r="Z1166" s="23"/>
      <c r="AA1166" s="7"/>
    </row>
    <row r="1167" spans="2:27" ht="38.25">
      <c r="B1167" s="6"/>
      <c r="J1167" s="52"/>
      <c r="K1167" s="53" t="s">
        <v>37</v>
      </c>
      <c r="L1167" s="58">
        <v>21100</v>
      </c>
      <c r="M1167" s="58">
        <v>0</v>
      </c>
      <c r="N1167" s="58">
        <v>0</v>
      </c>
      <c r="O1167" s="58">
        <v>0</v>
      </c>
      <c r="P1167" s="58">
        <v>0</v>
      </c>
      <c r="Q1167" s="58">
        <v>0</v>
      </c>
      <c r="R1167" s="58">
        <f>L1167+N1167+P1167</f>
        <v>21100</v>
      </c>
      <c r="S1167" s="58">
        <f>M1167+O1167+Q1167</f>
        <v>0</v>
      </c>
      <c r="T1167" s="58">
        <v>0</v>
      </c>
      <c r="U1167" s="55" t="s">
        <v>308</v>
      </c>
      <c r="V1167" s="43"/>
      <c r="W1167" s="43"/>
      <c r="X1167" s="47"/>
      <c r="Y1167" s="56" t="s">
        <v>308</v>
      </c>
      <c r="Z1167" s="23"/>
      <c r="AA1167" s="7"/>
    </row>
    <row r="1168" spans="2:27" ht="12.75">
      <c r="B1168" s="6"/>
      <c r="J1168" s="52"/>
      <c r="K1168" s="59"/>
      <c r="L1168" s="57"/>
      <c r="M1168" s="57"/>
      <c r="N1168" s="57"/>
      <c r="O1168" s="57"/>
      <c r="P1168" s="57"/>
      <c r="Q1168" s="57"/>
      <c r="R1168" s="57"/>
      <c r="S1168" s="57"/>
      <c r="T1168" s="57"/>
      <c r="U1168" s="55"/>
      <c r="V1168" s="43"/>
      <c r="W1168" s="43"/>
      <c r="X1168" s="47"/>
      <c r="Y1168" s="56"/>
      <c r="Z1168" s="23"/>
      <c r="AA1168" s="7"/>
    </row>
    <row r="1169" spans="2:27" ht="76.5">
      <c r="B1169" s="6"/>
      <c r="J1169" s="52" t="s">
        <v>1175</v>
      </c>
      <c r="K1169" s="53" t="s">
        <v>1176</v>
      </c>
      <c r="L1169" s="57"/>
      <c r="M1169" s="57"/>
      <c r="N1169" s="57"/>
      <c r="O1169" s="57"/>
      <c r="P1169" s="57"/>
      <c r="Q1169" s="57"/>
      <c r="R1169" s="57"/>
      <c r="S1169" s="57"/>
      <c r="T1169" s="57"/>
      <c r="U1169" s="55"/>
      <c r="V1169" s="43"/>
      <c r="W1169" s="43"/>
      <c r="X1169" s="47"/>
      <c r="Y1169" s="56"/>
      <c r="Z1169" s="23"/>
      <c r="AA1169" s="7"/>
    </row>
    <row r="1170" spans="2:27" ht="76.5">
      <c r="B1170" s="6"/>
      <c r="J1170" s="52"/>
      <c r="K1170" s="53" t="s">
        <v>207</v>
      </c>
      <c r="L1170" s="58">
        <v>1131.4</v>
      </c>
      <c r="M1170" s="58">
        <v>0</v>
      </c>
      <c r="N1170" s="58">
        <v>0</v>
      </c>
      <c r="O1170" s="58">
        <v>0</v>
      </c>
      <c r="P1170" s="58">
        <v>0</v>
      </c>
      <c r="Q1170" s="58">
        <v>0</v>
      </c>
      <c r="R1170" s="58">
        <f>L1170+N1170+P1170</f>
        <v>1131.4</v>
      </c>
      <c r="S1170" s="58">
        <f>M1170+O1170+Q1170</f>
        <v>0</v>
      </c>
      <c r="T1170" s="58">
        <v>0</v>
      </c>
      <c r="U1170" s="55" t="s">
        <v>342</v>
      </c>
      <c r="V1170" s="43"/>
      <c r="W1170" s="43"/>
      <c r="X1170" s="47"/>
      <c r="Y1170" s="56" t="s">
        <v>342</v>
      </c>
      <c r="Z1170" s="23"/>
      <c r="AA1170" s="7"/>
    </row>
    <row r="1171" spans="2:27" ht="12.75">
      <c r="B1171" s="6"/>
      <c r="J1171" s="52"/>
      <c r="K1171" s="59"/>
      <c r="L1171" s="57"/>
      <c r="M1171" s="57"/>
      <c r="N1171" s="57"/>
      <c r="O1171" s="57"/>
      <c r="P1171" s="57"/>
      <c r="Q1171" s="57"/>
      <c r="R1171" s="57"/>
      <c r="S1171" s="57"/>
      <c r="T1171" s="57"/>
      <c r="U1171" s="55"/>
      <c r="V1171" s="43"/>
      <c r="W1171" s="43"/>
      <c r="X1171" s="47"/>
      <c r="Y1171" s="56"/>
      <c r="Z1171" s="23"/>
      <c r="AA1171" s="7"/>
    </row>
    <row r="1172" spans="2:27" ht="76.5">
      <c r="B1172" s="6"/>
      <c r="J1172" s="52" t="s">
        <v>1177</v>
      </c>
      <c r="K1172" s="53" t="s">
        <v>1178</v>
      </c>
      <c r="L1172" s="57"/>
      <c r="M1172" s="57"/>
      <c r="N1172" s="57"/>
      <c r="O1172" s="57"/>
      <c r="P1172" s="57"/>
      <c r="Q1172" s="57"/>
      <c r="R1172" s="57"/>
      <c r="S1172" s="57"/>
      <c r="T1172" s="57"/>
      <c r="U1172" s="55"/>
      <c r="V1172" s="43"/>
      <c r="W1172" s="43"/>
      <c r="X1172" s="47"/>
      <c r="Y1172" s="56"/>
      <c r="Z1172" s="23"/>
      <c r="AA1172" s="7"/>
    </row>
    <row r="1173" spans="2:27" ht="76.5">
      <c r="B1173" s="6"/>
      <c r="J1173" s="52"/>
      <c r="K1173" s="53" t="s">
        <v>207</v>
      </c>
      <c r="L1173" s="58">
        <v>227.6</v>
      </c>
      <c r="M1173" s="58">
        <v>0</v>
      </c>
      <c r="N1173" s="58">
        <v>0</v>
      </c>
      <c r="O1173" s="58">
        <v>0</v>
      </c>
      <c r="P1173" s="58">
        <v>0</v>
      </c>
      <c r="Q1173" s="58">
        <v>0</v>
      </c>
      <c r="R1173" s="58">
        <f>L1173+N1173+P1173</f>
        <v>227.6</v>
      </c>
      <c r="S1173" s="58">
        <f>M1173+O1173+Q1173</f>
        <v>0</v>
      </c>
      <c r="T1173" s="58">
        <v>0</v>
      </c>
      <c r="U1173" s="55" t="s">
        <v>342</v>
      </c>
      <c r="V1173" s="43"/>
      <c r="W1173" s="43"/>
      <c r="X1173" s="47"/>
      <c r="Y1173" s="56" t="s">
        <v>342</v>
      </c>
      <c r="Z1173" s="23"/>
      <c r="AA1173" s="7"/>
    </row>
    <row r="1174" spans="2:27" ht="12.75">
      <c r="B1174" s="6"/>
      <c r="J1174" s="52"/>
      <c r="K1174" s="59"/>
      <c r="L1174" s="57"/>
      <c r="M1174" s="57"/>
      <c r="N1174" s="57"/>
      <c r="O1174" s="57"/>
      <c r="P1174" s="57"/>
      <c r="Q1174" s="57"/>
      <c r="R1174" s="57"/>
      <c r="S1174" s="57"/>
      <c r="T1174" s="57"/>
      <c r="U1174" s="55"/>
      <c r="V1174" s="43"/>
      <c r="W1174" s="43"/>
      <c r="X1174" s="47"/>
      <c r="Y1174" s="56"/>
      <c r="Z1174" s="23"/>
      <c r="AA1174" s="7"/>
    </row>
    <row r="1175" spans="2:27" ht="140.25">
      <c r="B1175" s="6"/>
      <c r="J1175" s="52" t="s">
        <v>1179</v>
      </c>
      <c r="K1175" s="53" t="s">
        <v>1180</v>
      </c>
      <c r="L1175" s="57"/>
      <c r="M1175" s="57"/>
      <c r="N1175" s="57"/>
      <c r="O1175" s="57"/>
      <c r="P1175" s="57"/>
      <c r="Q1175" s="57"/>
      <c r="R1175" s="57"/>
      <c r="S1175" s="57"/>
      <c r="T1175" s="57"/>
      <c r="U1175" s="55"/>
      <c r="V1175" s="43"/>
      <c r="W1175" s="43"/>
      <c r="X1175" s="47"/>
      <c r="Y1175" s="56"/>
      <c r="Z1175" s="23"/>
      <c r="AA1175" s="7"/>
    </row>
    <row r="1176" spans="2:27" ht="76.5">
      <c r="B1176" s="6"/>
      <c r="J1176" s="52"/>
      <c r="K1176" s="53" t="s">
        <v>207</v>
      </c>
      <c r="L1176" s="58">
        <v>1484.6</v>
      </c>
      <c r="M1176" s="58">
        <v>0</v>
      </c>
      <c r="N1176" s="58">
        <v>0</v>
      </c>
      <c r="O1176" s="58">
        <v>0</v>
      </c>
      <c r="P1176" s="58">
        <v>0</v>
      </c>
      <c r="Q1176" s="58">
        <v>0</v>
      </c>
      <c r="R1176" s="58">
        <f>L1176+N1176+P1176</f>
        <v>1484.6</v>
      </c>
      <c r="S1176" s="58">
        <f>M1176+O1176+Q1176</f>
        <v>0</v>
      </c>
      <c r="T1176" s="58">
        <v>0</v>
      </c>
      <c r="U1176" s="55" t="s">
        <v>342</v>
      </c>
      <c r="V1176" s="43"/>
      <c r="W1176" s="43"/>
      <c r="X1176" s="47"/>
      <c r="Y1176" s="56" t="s">
        <v>342</v>
      </c>
      <c r="Z1176" s="23"/>
      <c r="AA1176" s="7"/>
    </row>
    <row r="1177" spans="2:27" ht="12.75">
      <c r="B1177" s="6"/>
      <c r="J1177" s="52"/>
      <c r="K1177" s="59"/>
      <c r="L1177" s="57"/>
      <c r="M1177" s="57"/>
      <c r="N1177" s="57"/>
      <c r="O1177" s="57"/>
      <c r="P1177" s="57"/>
      <c r="Q1177" s="57"/>
      <c r="R1177" s="57"/>
      <c r="S1177" s="57"/>
      <c r="T1177" s="57"/>
      <c r="U1177" s="55"/>
      <c r="V1177" s="43"/>
      <c r="W1177" s="43"/>
      <c r="X1177" s="47"/>
      <c r="Y1177" s="56"/>
      <c r="Z1177" s="23"/>
      <c r="AA1177" s="7"/>
    </row>
    <row r="1178" spans="2:27" ht="63.75">
      <c r="B1178" s="6"/>
      <c r="J1178" s="52" t="s">
        <v>1181</v>
      </c>
      <c r="K1178" s="53" t="s">
        <v>1182</v>
      </c>
      <c r="L1178" s="57"/>
      <c r="M1178" s="57"/>
      <c r="N1178" s="57"/>
      <c r="O1178" s="57"/>
      <c r="P1178" s="57"/>
      <c r="Q1178" s="57"/>
      <c r="R1178" s="57"/>
      <c r="S1178" s="57"/>
      <c r="T1178" s="57"/>
      <c r="U1178" s="55"/>
      <c r="V1178" s="43"/>
      <c r="W1178" s="43"/>
      <c r="X1178" s="47"/>
      <c r="Y1178" s="56"/>
      <c r="Z1178" s="23"/>
      <c r="AA1178" s="7"/>
    </row>
    <row r="1179" spans="2:27" ht="76.5">
      <c r="B1179" s="6"/>
      <c r="J1179" s="52"/>
      <c r="K1179" s="53" t="s">
        <v>207</v>
      </c>
      <c r="L1179" s="58">
        <v>378.6</v>
      </c>
      <c r="M1179" s="58">
        <v>0</v>
      </c>
      <c r="N1179" s="58">
        <v>0</v>
      </c>
      <c r="O1179" s="58">
        <v>0</v>
      </c>
      <c r="P1179" s="58">
        <v>0</v>
      </c>
      <c r="Q1179" s="58">
        <v>0</v>
      </c>
      <c r="R1179" s="58">
        <f>L1179+N1179+P1179</f>
        <v>378.6</v>
      </c>
      <c r="S1179" s="58">
        <f>M1179+O1179+Q1179</f>
        <v>0</v>
      </c>
      <c r="T1179" s="58">
        <v>0</v>
      </c>
      <c r="U1179" s="55" t="s">
        <v>342</v>
      </c>
      <c r="V1179" s="43"/>
      <c r="W1179" s="43"/>
      <c r="X1179" s="47"/>
      <c r="Y1179" s="56" t="s">
        <v>342</v>
      </c>
      <c r="Z1179" s="23"/>
      <c r="AA1179" s="7"/>
    </row>
    <row r="1180" spans="2:27" ht="12.75">
      <c r="B1180" s="6"/>
      <c r="J1180" s="52"/>
      <c r="K1180" s="59"/>
      <c r="L1180" s="57"/>
      <c r="M1180" s="57"/>
      <c r="N1180" s="57"/>
      <c r="O1180" s="57"/>
      <c r="P1180" s="57"/>
      <c r="Q1180" s="57"/>
      <c r="R1180" s="57"/>
      <c r="S1180" s="57"/>
      <c r="T1180" s="57"/>
      <c r="U1180" s="55"/>
      <c r="V1180" s="43"/>
      <c r="W1180" s="43"/>
      <c r="X1180" s="47"/>
      <c r="Y1180" s="56"/>
      <c r="Z1180" s="23"/>
      <c r="AA1180" s="7"/>
    </row>
    <row r="1181" spans="2:27" ht="63.75">
      <c r="B1181" s="6"/>
      <c r="J1181" s="52" t="s">
        <v>1183</v>
      </c>
      <c r="K1181" s="53" t="s">
        <v>1184</v>
      </c>
      <c r="L1181" s="57"/>
      <c r="M1181" s="57"/>
      <c r="N1181" s="57"/>
      <c r="O1181" s="57"/>
      <c r="P1181" s="57"/>
      <c r="Q1181" s="57"/>
      <c r="R1181" s="57"/>
      <c r="S1181" s="57"/>
      <c r="T1181" s="57"/>
      <c r="U1181" s="55"/>
      <c r="V1181" s="43"/>
      <c r="W1181" s="43"/>
      <c r="X1181" s="47"/>
      <c r="Y1181" s="56"/>
      <c r="Z1181" s="23"/>
      <c r="AA1181" s="7"/>
    </row>
    <row r="1182" spans="2:27" ht="76.5">
      <c r="B1182" s="6"/>
      <c r="J1182" s="52"/>
      <c r="K1182" s="53" t="s">
        <v>207</v>
      </c>
      <c r="L1182" s="58">
        <v>228.9</v>
      </c>
      <c r="M1182" s="58">
        <v>0</v>
      </c>
      <c r="N1182" s="58">
        <v>0</v>
      </c>
      <c r="O1182" s="58">
        <v>0</v>
      </c>
      <c r="P1182" s="58">
        <v>0</v>
      </c>
      <c r="Q1182" s="58">
        <v>0</v>
      </c>
      <c r="R1182" s="58">
        <f>L1182+N1182+P1182</f>
        <v>228.9</v>
      </c>
      <c r="S1182" s="58">
        <f>M1182+O1182+Q1182</f>
        <v>0</v>
      </c>
      <c r="T1182" s="58">
        <v>0</v>
      </c>
      <c r="U1182" s="55" t="s">
        <v>342</v>
      </c>
      <c r="V1182" s="43"/>
      <c r="W1182" s="43"/>
      <c r="X1182" s="47"/>
      <c r="Y1182" s="56" t="s">
        <v>342</v>
      </c>
      <c r="Z1182" s="23"/>
      <c r="AA1182" s="7"/>
    </row>
    <row r="1183" spans="2:27" ht="12.75">
      <c r="B1183" s="6"/>
      <c r="J1183" s="52"/>
      <c r="K1183" s="59"/>
      <c r="L1183" s="57"/>
      <c r="M1183" s="57"/>
      <c r="N1183" s="57"/>
      <c r="O1183" s="57"/>
      <c r="P1183" s="57"/>
      <c r="Q1183" s="57"/>
      <c r="R1183" s="57"/>
      <c r="S1183" s="57"/>
      <c r="T1183" s="57"/>
      <c r="U1183" s="55"/>
      <c r="V1183" s="43"/>
      <c r="W1183" s="43"/>
      <c r="X1183" s="47"/>
      <c r="Y1183" s="56"/>
      <c r="Z1183" s="23"/>
      <c r="AA1183" s="7"/>
    </row>
    <row r="1184" spans="2:27" ht="51">
      <c r="B1184" s="6"/>
      <c r="J1184" s="52"/>
      <c r="K1184" s="53" t="s">
        <v>1185</v>
      </c>
      <c r="L1184" s="54">
        <f aca="true" t="shared" si="47" ref="L1184:T1184">SUM(L1185:L1195)</f>
        <v>1843973.7</v>
      </c>
      <c r="M1184" s="54">
        <f t="shared" si="47"/>
        <v>13419</v>
      </c>
      <c r="N1184" s="54">
        <f t="shared" si="47"/>
        <v>0</v>
      </c>
      <c r="O1184" s="54">
        <f t="shared" si="47"/>
        <v>0</v>
      </c>
      <c r="P1184" s="54">
        <f t="shared" si="47"/>
        <v>0</v>
      </c>
      <c r="Q1184" s="54">
        <f t="shared" si="47"/>
        <v>0</v>
      </c>
      <c r="R1184" s="54">
        <f t="shared" si="47"/>
        <v>1843973.7</v>
      </c>
      <c r="S1184" s="54">
        <f t="shared" si="47"/>
        <v>13419</v>
      </c>
      <c r="T1184" s="54">
        <f t="shared" si="47"/>
        <v>13646.8</v>
      </c>
      <c r="U1184" s="55" t="s">
        <v>1186</v>
      </c>
      <c r="V1184" s="43"/>
      <c r="W1184" s="43"/>
      <c r="X1184" s="47"/>
      <c r="Y1184" s="56" t="s">
        <v>1186</v>
      </c>
      <c r="Z1184" s="23"/>
      <c r="AA1184" s="7"/>
    </row>
    <row r="1185" spans="2:27" ht="51">
      <c r="B1185" s="6"/>
      <c r="J1185" s="52"/>
      <c r="K1185" s="53" t="s">
        <v>275</v>
      </c>
      <c r="L1185" s="57"/>
      <c r="M1185" s="57"/>
      <c r="N1185" s="57"/>
      <c r="O1185" s="57"/>
      <c r="P1185" s="57"/>
      <c r="Q1185" s="57"/>
      <c r="R1185" s="57"/>
      <c r="S1185" s="57"/>
      <c r="T1185" s="57"/>
      <c r="U1185" s="55"/>
      <c r="V1185" s="43"/>
      <c r="W1185" s="43"/>
      <c r="X1185" s="47"/>
      <c r="Y1185" s="56"/>
      <c r="Z1185" s="23"/>
      <c r="AA1185" s="7"/>
    </row>
    <row r="1186" spans="2:27" ht="114.75">
      <c r="B1186" s="6"/>
      <c r="J1186" s="52" t="s">
        <v>1187</v>
      </c>
      <c r="K1186" s="53" t="s">
        <v>1188</v>
      </c>
      <c r="L1186" s="57"/>
      <c r="M1186" s="57"/>
      <c r="N1186" s="57"/>
      <c r="O1186" s="57"/>
      <c r="P1186" s="57"/>
      <c r="Q1186" s="57"/>
      <c r="R1186" s="57"/>
      <c r="S1186" s="57"/>
      <c r="T1186" s="57"/>
      <c r="U1186" s="55"/>
      <c r="V1186" s="43"/>
      <c r="W1186" s="43"/>
      <c r="X1186" s="47"/>
      <c r="Y1186" s="56"/>
      <c r="Z1186" s="23"/>
      <c r="AA1186" s="7"/>
    </row>
    <row r="1187" spans="2:27" ht="102">
      <c r="B1187" s="6"/>
      <c r="J1187" s="52"/>
      <c r="K1187" s="53" t="s">
        <v>62</v>
      </c>
      <c r="L1187" s="58">
        <v>240794.4</v>
      </c>
      <c r="M1187" s="58">
        <v>12434.3</v>
      </c>
      <c r="N1187" s="58">
        <v>0</v>
      </c>
      <c r="O1187" s="58">
        <v>0</v>
      </c>
      <c r="P1187" s="58">
        <v>0</v>
      </c>
      <c r="Q1187" s="58">
        <v>0</v>
      </c>
      <c r="R1187" s="58">
        <f>L1187+N1187+P1187</f>
        <v>240794.4</v>
      </c>
      <c r="S1187" s="58">
        <f>M1187+O1187+Q1187</f>
        <v>12434.3</v>
      </c>
      <c r="T1187" s="58">
        <v>12434.3</v>
      </c>
      <c r="U1187" s="55" t="s">
        <v>1189</v>
      </c>
      <c r="V1187" s="43"/>
      <c r="W1187" s="43"/>
      <c r="X1187" s="47"/>
      <c r="Y1187" s="56" t="s">
        <v>1189</v>
      </c>
      <c r="Z1187" s="23"/>
      <c r="AA1187" s="7"/>
    </row>
    <row r="1188" spans="2:27" ht="12.75">
      <c r="B1188" s="6"/>
      <c r="J1188" s="52"/>
      <c r="K1188" s="59"/>
      <c r="L1188" s="57"/>
      <c r="M1188" s="57"/>
      <c r="N1188" s="57"/>
      <c r="O1188" s="57"/>
      <c r="P1188" s="57"/>
      <c r="Q1188" s="57"/>
      <c r="R1188" s="57"/>
      <c r="S1188" s="57"/>
      <c r="T1188" s="57"/>
      <c r="U1188" s="55"/>
      <c r="V1188" s="43"/>
      <c r="W1188" s="43"/>
      <c r="X1188" s="47"/>
      <c r="Y1188" s="56"/>
      <c r="Z1188" s="23"/>
      <c r="AA1188" s="7"/>
    </row>
    <row r="1189" spans="2:27" ht="51">
      <c r="B1189" s="6"/>
      <c r="J1189" s="52"/>
      <c r="K1189" s="53" t="s">
        <v>275</v>
      </c>
      <c r="L1189" s="57"/>
      <c r="M1189" s="57"/>
      <c r="N1189" s="57"/>
      <c r="O1189" s="57"/>
      <c r="P1189" s="57"/>
      <c r="Q1189" s="57"/>
      <c r="R1189" s="57"/>
      <c r="S1189" s="57"/>
      <c r="T1189" s="57"/>
      <c r="U1189" s="55"/>
      <c r="V1189" s="43"/>
      <c r="W1189" s="43"/>
      <c r="X1189" s="47"/>
      <c r="Y1189" s="56"/>
      <c r="Z1189" s="23"/>
      <c r="AA1189" s="7"/>
    </row>
    <row r="1190" spans="2:27" ht="102">
      <c r="B1190" s="6"/>
      <c r="J1190" s="52" t="s">
        <v>1190</v>
      </c>
      <c r="K1190" s="53" t="s">
        <v>1191</v>
      </c>
      <c r="L1190" s="57"/>
      <c r="M1190" s="57"/>
      <c r="N1190" s="57"/>
      <c r="O1190" s="57"/>
      <c r="P1190" s="57"/>
      <c r="Q1190" s="57"/>
      <c r="R1190" s="57"/>
      <c r="S1190" s="57"/>
      <c r="T1190" s="57"/>
      <c r="U1190" s="55"/>
      <c r="V1190" s="43"/>
      <c r="W1190" s="43"/>
      <c r="X1190" s="47"/>
      <c r="Y1190" s="56"/>
      <c r="Z1190" s="23"/>
      <c r="AA1190" s="7"/>
    </row>
    <row r="1191" spans="2:27" ht="114.75">
      <c r="B1191" s="6"/>
      <c r="J1191" s="52"/>
      <c r="K1191" s="53" t="s">
        <v>41</v>
      </c>
      <c r="L1191" s="58">
        <v>1103179.3</v>
      </c>
      <c r="M1191" s="58">
        <v>0</v>
      </c>
      <c r="N1191" s="58">
        <v>0</v>
      </c>
      <c r="O1191" s="58">
        <v>0</v>
      </c>
      <c r="P1191" s="58">
        <v>0</v>
      </c>
      <c r="Q1191" s="58">
        <v>0</v>
      </c>
      <c r="R1191" s="58">
        <f>L1191+N1191+P1191</f>
        <v>1103179.3</v>
      </c>
      <c r="S1191" s="58">
        <f>M1191+O1191+Q1191</f>
        <v>0</v>
      </c>
      <c r="T1191" s="58">
        <v>106.9</v>
      </c>
      <c r="U1191" s="55" t="s">
        <v>1192</v>
      </c>
      <c r="V1191" s="43"/>
      <c r="W1191" s="43"/>
      <c r="X1191" s="47"/>
      <c r="Y1191" s="56" t="s">
        <v>1192</v>
      </c>
      <c r="Z1191" s="23"/>
      <c r="AA1191" s="7"/>
    </row>
    <row r="1192" spans="2:27" ht="12.75">
      <c r="B1192" s="6"/>
      <c r="J1192" s="52"/>
      <c r="K1192" s="59"/>
      <c r="L1192" s="57"/>
      <c r="M1192" s="57"/>
      <c r="N1192" s="57"/>
      <c r="O1192" s="57"/>
      <c r="P1192" s="57"/>
      <c r="Q1192" s="57"/>
      <c r="R1192" s="57"/>
      <c r="S1192" s="57"/>
      <c r="T1192" s="57"/>
      <c r="U1192" s="55"/>
      <c r="V1192" s="43"/>
      <c r="W1192" s="43"/>
      <c r="X1192" s="47"/>
      <c r="Y1192" s="56"/>
      <c r="Z1192" s="23"/>
      <c r="AA1192" s="7"/>
    </row>
    <row r="1193" spans="2:27" ht="102">
      <c r="B1193" s="6"/>
      <c r="J1193" s="52" t="s">
        <v>1193</v>
      </c>
      <c r="K1193" s="53" t="s">
        <v>1194</v>
      </c>
      <c r="L1193" s="57"/>
      <c r="M1193" s="57"/>
      <c r="N1193" s="57"/>
      <c r="O1193" s="57"/>
      <c r="P1193" s="57"/>
      <c r="Q1193" s="57"/>
      <c r="R1193" s="57"/>
      <c r="S1193" s="57"/>
      <c r="T1193" s="57"/>
      <c r="U1193" s="55"/>
      <c r="V1193" s="43"/>
      <c r="W1193" s="43"/>
      <c r="X1193" s="47"/>
      <c r="Y1193" s="56"/>
      <c r="Z1193" s="23"/>
      <c r="AA1193" s="7"/>
    </row>
    <row r="1194" spans="2:27" ht="242.25">
      <c r="B1194" s="6"/>
      <c r="J1194" s="52"/>
      <c r="K1194" s="53" t="s">
        <v>41</v>
      </c>
      <c r="L1194" s="58">
        <v>500000</v>
      </c>
      <c r="M1194" s="58">
        <v>984.7</v>
      </c>
      <c r="N1194" s="58">
        <v>0</v>
      </c>
      <c r="O1194" s="58">
        <v>0</v>
      </c>
      <c r="P1194" s="58">
        <v>0</v>
      </c>
      <c r="Q1194" s="58">
        <v>0</v>
      </c>
      <c r="R1194" s="58">
        <f>L1194+N1194+P1194</f>
        <v>500000</v>
      </c>
      <c r="S1194" s="58">
        <f>M1194+O1194+Q1194</f>
        <v>984.7</v>
      </c>
      <c r="T1194" s="58">
        <v>1105.6</v>
      </c>
      <c r="U1194" s="55" t="s">
        <v>1195</v>
      </c>
      <c r="V1194" s="43"/>
      <c r="W1194" s="43"/>
      <c r="X1194" s="47"/>
      <c r="Y1194" s="56" t="s">
        <v>1195</v>
      </c>
      <c r="Z1194" s="23"/>
      <c r="AA1194" s="7"/>
    </row>
    <row r="1195" spans="2:27" ht="12.75">
      <c r="B1195" s="6"/>
      <c r="J1195" s="52"/>
      <c r="K1195" s="59"/>
      <c r="L1195" s="57"/>
      <c r="M1195" s="57"/>
      <c r="N1195" s="57"/>
      <c r="O1195" s="57"/>
      <c r="P1195" s="57"/>
      <c r="Q1195" s="57"/>
      <c r="R1195" s="57"/>
      <c r="S1195" s="57"/>
      <c r="T1195" s="57"/>
      <c r="U1195" s="55"/>
      <c r="V1195" s="43"/>
      <c r="W1195" s="43"/>
      <c r="X1195" s="47"/>
      <c r="Y1195" s="56"/>
      <c r="Z1195" s="23"/>
      <c r="AA1195" s="7"/>
    </row>
    <row r="1196" spans="2:27" ht="38.25">
      <c r="B1196" s="6"/>
      <c r="J1196" s="52"/>
      <c r="K1196" s="53" t="s">
        <v>1196</v>
      </c>
      <c r="L1196" s="54">
        <f aca="true" t="shared" si="48" ref="L1196:T1196">SUM(L1197:L1212)</f>
        <v>335578.89999999997</v>
      </c>
      <c r="M1196" s="54">
        <f t="shared" si="48"/>
        <v>34546.7</v>
      </c>
      <c r="N1196" s="54">
        <f t="shared" si="48"/>
        <v>0</v>
      </c>
      <c r="O1196" s="54">
        <f t="shared" si="48"/>
        <v>0</v>
      </c>
      <c r="P1196" s="54">
        <f t="shared" si="48"/>
        <v>0</v>
      </c>
      <c r="Q1196" s="54">
        <f t="shared" si="48"/>
        <v>0</v>
      </c>
      <c r="R1196" s="54">
        <f t="shared" si="48"/>
        <v>335578.89999999997</v>
      </c>
      <c r="S1196" s="54">
        <f t="shared" si="48"/>
        <v>34546.7</v>
      </c>
      <c r="T1196" s="54">
        <f t="shared" si="48"/>
        <v>32883.399999999994</v>
      </c>
      <c r="U1196" s="55" t="s">
        <v>1197</v>
      </c>
      <c r="V1196" s="43"/>
      <c r="W1196" s="43"/>
      <c r="X1196" s="47"/>
      <c r="Y1196" s="56" t="s">
        <v>1197</v>
      </c>
      <c r="Z1196" s="23"/>
      <c r="AA1196" s="7"/>
    </row>
    <row r="1197" spans="2:27" ht="63.75">
      <c r="B1197" s="6"/>
      <c r="J1197" s="52"/>
      <c r="K1197" s="53" t="s">
        <v>476</v>
      </c>
      <c r="L1197" s="57"/>
      <c r="M1197" s="57"/>
      <c r="N1197" s="57"/>
      <c r="O1197" s="57"/>
      <c r="P1197" s="57"/>
      <c r="Q1197" s="57"/>
      <c r="R1197" s="57"/>
      <c r="S1197" s="57"/>
      <c r="T1197" s="57"/>
      <c r="U1197" s="55"/>
      <c r="V1197" s="43"/>
      <c r="W1197" s="43"/>
      <c r="X1197" s="47"/>
      <c r="Y1197" s="56"/>
      <c r="Z1197" s="23"/>
      <c r="AA1197" s="7"/>
    </row>
    <row r="1198" spans="2:27" ht="76.5">
      <c r="B1198" s="6"/>
      <c r="J1198" s="52" t="s">
        <v>1198</v>
      </c>
      <c r="K1198" s="53" t="s">
        <v>1199</v>
      </c>
      <c r="L1198" s="57"/>
      <c r="M1198" s="57"/>
      <c r="N1198" s="57"/>
      <c r="O1198" s="57"/>
      <c r="P1198" s="57"/>
      <c r="Q1198" s="57"/>
      <c r="R1198" s="57"/>
      <c r="S1198" s="57"/>
      <c r="T1198" s="57"/>
      <c r="U1198" s="55"/>
      <c r="V1198" s="43"/>
      <c r="W1198" s="43"/>
      <c r="X1198" s="47"/>
      <c r="Y1198" s="56"/>
      <c r="Z1198" s="23"/>
      <c r="AA1198" s="7"/>
    </row>
    <row r="1199" spans="2:27" ht="102">
      <c r="B1199" s="6"/>
      <c r="J1199" s="52"/>
      <c r="K1199" s="53" t="s">
        <v>41</v>
      </c>
      <c r="L1199" s="58">
        <v>208104.6</v>
      </c>
      <c r="M1199" s="58">
        <v>10223.3</v>
      </c>
      <c r="N1199" s="58">
        <v>0</v>
      </c>
      <c r="O1199" s="58">
        <v>0</v>
      </c>
      <c r="P1199" s="58">
        <v>0</v>
      </c>
      <c r="Q1199" s="58">
        <v>0</v>
      </c>
      <c r="R1199" s="58">
        <f>L1199+N1199+P1199</f>
        <v>208104.6</v>
      </c>
      <c r="S1199" s="58">
        <f>M1199+O1199+Q1199</f>
        <v>10223.3</v>
      </c>
      <c r="T1199" s="58">
        <v>12938.3</v>
      </c>
      <c r="U1199" s="55" t="s">
        <v>1200</v>
      </c>
      <c r="V1199" s="43"/>
      <c r="W1199" s="43"/>
      <c r="X1199" s="47"/>
      <c r="Y1199" s="56" t="s">
        <v>1200</v>
      </c>
      <c r="Z1199" s="23"/>
      <c r="AA1199" s="7"/>
    </row>
    <row r="1200" spans="2:27" ht="12.75">
      <c r="B1200" s="6"/>
      <c r="J1200" s="52"/>
      <c r="K1200" s="59"/>
      <c r="L1200" s="57"/>
      <c r="M1200" s="57"/>
      <c r="N1200" s="57"/>
      <c r="O1200" s="57"/>
      <c r="P1200" s="57"/>
      <c r="Q1200" s="57"/>
      <c r="R1200" s="57"/>
      <c r="S1200" s="57"/>
      <c r="T1200" s="57"/>
      <c r="U1200" s="55"/>
      <c r="V1200" s="43"/>
      <c r="W1200" s="43"/>
      <c r="X1200" s="47"/>
      <c r="Y1200" s="56"/>
      <c r="Z1200" s="23"/>
      <c r="AA1200" s="7"/>
    </row>
    <row r="1201" spans="2:27" ht="76.5">
      <c r="B1201" s="6"/>
      <c r="J1201" s="52" t="s">
        <v>1201</v>
      </c>
      <c r="K1201" s="53" t="s">
        <v>1202</v>
      </c>
      <c r="L1201" s="57"/>
      <c r="M1201" s="57"/>
      <c r="N1201" s="57"/>
      <c r="O1201" s="57"/>
      <c r="P1201" s="57"/>
      <c r="Q1201" s="57"/>
      <c r="R1201" s="57"/>
      <c r="S1201" s="57"/>
      <c r="T1201" s="57"/>
      <c r="U1201" s="55"/>
      <c r="V1201" s="43"/>
      <c r="W1201" s="43"/>
      <c r="X1201" s="47"/>
      <c r="Y1201" s="56"/>
      <c r="Z1201" s="23"/>
      <c r="AA1201" s="7"/>
    </row>
    <row r="1202" spans="2:27" ht="102">
      <c r="B1202" s="6"/>
      <c r="J1202" s="52"/>
      <c r="K1202" s="53" t="s">
        <v>41</v>
      </c>
      <c r="L1202" s="58">
        <v>121952.2</v>
      </c>
      <c r="M1202" s="58">
        <v>24323.4</v>
      </c>
      <c r="N1202" s="58">
        <v>0</v>
      </c>
      <c r="O1202" s="58">
        <v>0</v>
      </c>
      <c r="P1202" s="58">
        <v>0</v>
      </c>
      <c r="Q1202" s="58">
        <v>0</v>
      </c>
      <c r="R1202" s="58">
        <f>L1202+N1202+P1202</f>
        <v>121952.2</v>
      </c>
      <c r="S1202" s="58">
        <f>M1202+O1202+Q1202</f>
        <v>24323.4</v>
      </c>
      <c r="T1202" s="58">
        <v>19945.1</v>
      </c>
      <c r="U1202" s="55" t="s">
        <v>1203</v>
      </c>
      <c r="V1202" s="43"/>
      <c r="W1202" s="43"/>
      <c r="X1202" s="47"/>
      <c r="Y1202" s="56" t="s">
        <v>1203</v>
      </c>
      <c r="Z1202" s="23"/>
      <c r="AA1202" s="7"/>
    </row>
    <row r="1203" spans="2:27" ht="12.75">
      <c r="B1203" s="6"/>
      <c r="J1203" s="52"/>
      <c r="K1203" s="59"/>
      <c r="L1203" s="57"/>
      <c r="M1203" s="57"/>
      <c r="N1203" s="57"/>
      <c r="O1203" s="57"/>
      <c r="P1203" s="57"/>
      <c r="Q1203" s="57"/>
      <c r="R1203" s="57"/>
      <c r="S1203" s="57"/>
      <c r="T1203" s="57"/>
      <c r="U1203" s="55"/>
      <c r="V1203" s="43"/>
      <c r="W1203" s="43"/>
      <c r="X1203" s="47"/>
      <c r="Y1203" s="56"/>
      <c r="Z1203" s="23"/>
      <c r="AA1203" s="7"/>
    </row>
    <row r="1204" spans="2:27" ht="38.25">
      <c r="B1204" s="6"/>
      <c r="J1204" s="52" t="s">
        <v>1204</v>
      </c>
      <c r="K1204" s="53" t="s">
        <v>1205</v>
      </c>
      <c r="L1204" s="57"/>
      <c r="M1204" s="57"/>
      <c r="N1204" s="57"/>
      <c r="O1204" s="57"/>
      <c r="P1204" s="57"/>
      <c r="Q1204" s="57"/>
      <c r="R1204" s="57"/>
      <c r="S1204" s="57"/>
      <c r="T1204" s="57"/>
      <c r="U1204" s="55"/>
      <c r="V1204" s="43"/>
      <c r="W1204" s="43"/>
      <c r="X1204" s="47"/>
      <c r="Y1204" s="56"/>
      <c r="Z1204" s="23"/>
      <c r="AA1204" s="7"/>
    </row>
    <row r="1205" spans="2:27" ht="76.5">
      <c r="B1205" s="6"/>
      <c r="J1205" s="52"/>
      <c r="K1205" s="53" t="s">
        <v>207</v>
      </c>
      <c r="L1205" s="58">
        <v>2405.6</v>
      </c>
      <c r="M1205" s="58">
        <v>0</v>
      </c>
      <c r="N1205" s="58">
        <v>0</v>
      </c>
      <c r="O1205" s="58">
        <v>0</v>
      </c>
      <c r="P1205" s="58">
        <v>0</v>
      </c>
      <c r="Q1205" s="58">
        <v>0</v>
      </c>
      <c r="R1205" s="58">
        <f>L1205+N1205+P1205</f>
        <v>2405.6</v>
      </c>
      <c r="S1205" s="58">
        <f>M1205+O1205+Q1205</f>
        <v>0</v>
      </c>
      <c r="T1205" s="58">
        <v>0</v>
      </c>
      <c r="U1205" s="55" t="s">
        <v>342</v>
      </c>
      <c r="V1205" s="43"/>
      <c r="W1205" s="43"/>
      <c r="X1205" s="47"/>
      <c r="Y1205" s="56" t="s">
        <v>342</v>
      </c>
      <c r="Z1205" s="23"/>
      <c r="AA1205" s="7"/>
    </row>
    <row r="1206" spans="2:27" ht="12.75">
      <c r="B1206" s="6"/>
      <c r="J1206" s="52"/>
      <c r="K1206" s="59"/>
      <c r="L1206" s="57"/>
      <c r="M1206" s="57"/>
      <c r="N1206" s="57"/>
      <c r="O1206" s="57"/>
      <c r="P1206" s="57"/>
      <c r="Q1206" s="57"/>
      <c r="R1206" s="57"/>
      <c r="S1206" s="57"/>
      <c r="T1206" s="57"/>
      <c r="U1206" s="55"/>
      <c r="V1206" s="43"/>
      <c r="W1206" s="43"/>
      <c r="X1206" s="47"/>
      <c r="Y1206" s="56"/>
      <c r="Z1206" s="23"/>
      <c r="AA1206" s="7"/>
    </row>
    <row r="1207" spans="2:27" ht="38.25">
      <c r="B1207" s="6"/>
      <c r="J1207" s="52" t="s">
        <v>1206</v>
      </c>
      <c r="K1207" s="53" t="s">
        <v>1207</v>
      </c>
      <c r="L1207" s="57"/>
      <c r="M1207" s="57"/>
      <c r="N1207" s="57"/>
      <c r="O1207" s="57"/>
      <c r="P1207" s="57"/>
      <c r="Q1207" s="57"/>
      <c r="R1207" s="57"/>
      <c r="S1207" s="57"/>
      <c r="T1207" s="57"/>
      <c r="U1207" s="55"/>
      <c r="V1207" s="43"/>
      <c r="W1207" s="43"/>
      <c r="X1207" s="47"/>
      <c r="Y1207" s="56"/>
      <c r="Z1207" s="23"/>
      <c r="AA1207" s="7"/>
    </row>
    <row r="1208" spans="2:27" ht="76.5">
      <c r="B1208" s="6"/>
      <c r="J1208" s="52"/>
      <c r="K1208" s="53" t="s">
        <v>207</v>
      </c>
      <c r="L1208" s="58">
        <v>1759.6</v>
      </c>
      <c r="M1208" s="58">
        <v>0</v>
      </c>
      <c r="N1208" s="58">
        <v>0</v>
      </c>
      <c r="O1208" s="58">
        <v>0</v>
      </c>
      <c r="P1208" s="58">
        <v>0</v>
      </c>
      <c r="Q1208" s="58">
        <v>0</v>
      </c>
      <c r="R1208" s="58">
        <f>L1208+N1208+P1208</f>
        <v>1759.6</v>
      </c>
      <c r="S1208" s="58">
        <f>M1208+O1208+Q1208</f>
        <v>0</v>
      </c>
      <c r="T1208" s="58">
        <v>0</v>
      </c>
      <c r="U1208" s="55" t="s">
        <v>342</v>
      </c>
      <c r="V1208" s="43"/>
      <c r="W1208" s="43"/>
      <c r="X1208" s="47"/>
      <c r="Y1208" s="56" t="s">
        <v>342</v>
      </c>
      <c r="Z1208" s="23"/>
      <c r="AA1208" s="7"/>
    </row>
    <row r="1209" spans="2:27" ht="12.75">
      <c r="B1209" s="6"/>
      <c r="J1209" s="52"/>
      <c r="K1209" s="59"/>
      <c r="L1209" s="57"/>
      <c r="M1209" s="57"/>
      <c r="N1209" s="57"/>
      <c r="O1209" s="57"/>
      <c r="P1209" s="57"/>
      <c r="Q1209" s="57"/>
      <c r="R1209" s="57"/>
      <c r="S1209" s="57"/>
      <c r="T1209" s="57"/>
      <c r="U1209" s="55"/>
      <c r="V1209" s="43"/>
      <c r="W1209" s="43"/>
      <c r="X1209" s="47"/>
      <c r="Y1209" s="56"/>
      <c r="Z1209" s="23"/>
      <c r="AA1209" s="7"/>
    </row>
    <row r="1210" spans="2:27" ht="51">
      <c r="B1210" s="6"/>
      <c r="J1210" s="52" t="s">
        <v>1208</v>
      </c>
      <c r="K1210" s="53" t="s">
        <v>1209</v>
      </c>
      <c r="L1210" s="57"/>
      <c r="M1210" s="57"/>
      <c r="N1210" s="57"/>
      <c r="O1210" s="57"/>
      <c r="P1210" s="57"/>
      <c r="Q1210" s="57"/>
      <c r="R1210" s="57"/>
      <c r="S1210" s="57"/>
      <c r="T1210" s="57"/>
      <c r="U1210" s="55"/>
      <c r="V1210" s="43"/>
      <c r="W1210" s="43"/>
      <c r="X1210" s="47"/>
      <c r="Y1210" s="56"/>
      <c r="Z1210" s="23"/>
      <c r="AA1210" s="7"/>
    </row>
    <row r="1211" spans="2:27" ht="76.5">
      <c r="B1211" s="6"/>
      <c r="J1211" s="52"/>
      <c r="K1211" s="53" t="s">
        <v>207</v>
      </c>
      <c r="L1211" s="58">
        <v>1356.9</v>
      </c>
      <c r="M1211" s="58">
        <v>0</v>
      </c>
      <c r="N1211" s="58">
        <v>0</v>
      </c>
      <c r="O1211" s="58">
        <v>0</v>
      </c>
      <c r="P1211" s="58">
        <v>0</v>
      </c>
      <c r="Q1211" s="58">
        <v>0</v>
      </c>
      <c r="R1211" s="58">
        <f>L1211+N1211+P1211</f>
        <v>1356.9</v>
      </c>
      <c r="S1211" s="58">
        <f>M1211+O1211+Q1211</f>
        <v>0</v>
      </c>
      <c r="T1211" s="58">
        <v>0</v>
      </c>
      <c r="U1211" s="55" t="s">
        <v>342</v>
      </c>
      <c r="V1211" s="43"/>
      <c r="W1211" s="43"/>
      <c r="X1211" s="47"/>
      <c r="Y1211" s="56" t="s">
        <v>342</v>
      </c>
      <c r="Z1211" s="23"/>
      <c r="AA1211" s="7"/>
    </row>
    <row r="1212" spans="2:27" ht="12.75">
      <c r="B1212" s="6"/>
      <c r="J1212" s="52"/>
      <c r="K1212" s="59"/>
      <c r="L1212" s="57"/>
      <c r="M1212" s="57"/>
      <c r="N1212" s="57"/>
      <c r="O1212" s="57"/>
      <c r="P1212" s="57"/>
      <c r="Q1212" s="57"/>
      <c r="R1212" s="57"/>
      <c r="S1212" s="57"/>
      <c r="T1212" s="57"/>
      <c r="U1212" s="55"/>
      <c r="V1212" s="43"/>
      <c r="W1212" s="43"/>
      <c r="X1212" s="47"/>
      <c r="Y1212" s="56"/>
      <c r="Z1212" s="23"/>
      <c r="AA1212" s="7"/>
    </row>
    <row r="1213" spans="2:27" ht="25.5">
      <c r="B1213" s="6"/>
      <c r="J1213" s="52"/>
      <c r="K1213" s="53" t="s">
        <v>1210</v>
      </c>
      <c r="L1213" s="54">
        <f aca="true" t="shared" si="49" ref="L1213:T1213">SUM(L1214:L1220)</f>
        <v>34643.2</v>
      </c>
      <c r="M1213" s="54">
        <f t="shared" si="49"/>
        <v>0</v>
      </c>
      <c r="N1213" s="54">
        <f t="shared" si="49"/>
        <v>0</v>
      </c>
      <c r="O1213" s="54">
        <f t="shared" si="49"/>
        <v>0</v>
      </c>
      <c r="P1213" s="54">
        <f t="shared" si="49"/>
        <v>0</v>
      </c>
      <c r="Q1213" s="54">
        <f t="shared" si="49"/>
        <v>0</v>
      </c>
      <c r="R1213" s="54">
        <f t="shared" si="49"/>
        <v>34643.2</v>
      </c>
      <c r="S1213" s="54">
        <f t="shared" si="49"/>
        <v>0</v>
      </c>
      <c r="T1213" s="54">
        <f t="shared" si="49"/>
        <v>0</v>
      </c>
      <c r="U1213" s="55" t="s">
        <v>262</v>
      </c>
      <c r="V1213" s="43"/>
      <c r="W1213" s="43"/>
      <c r="X1213" s="47"/>
      <c r="Y1213" s="56" t="s">
        <v>262</v>
      </c>
      <c r="Z1213" s="23"/>
      <c r="AA1213" s="7"/>
    </row>
    <row r="1214" spans="2:27" ht="51">
      <c r="B1214" s="6"/>
      <c r="J1214" s="52"/>
      <c r="K1214" s="53" t="s">
        <v>1211</v>
      </c>
      <c r="L1214" s="57"/>
      <c r="M1214" s="57"/>
      <c r="N1214" s="57"/>
      <c r="O1214" s="57"/>
      <c r="P1214" s="57"/>
      <c r="Q1214" s="57"/>
      <c r="R1214" s="57"/>
      <c r="S1214" s="57"/>
      <c r="T1214" s="57"/>
      <c r="U1214" s="55"/>
      <c r="V1214" s="43"/>
      <c r="W1214" s="43"/>
      <c r="X1214" s="47"/>
      <c r="Y1214" s="56"/>
      <c r="Z1214" s="23"/>
      <c r="AA1214" s="7"/>
    </row>
    <row r="1215" spans="2:27" ht="76.5">
      <c r="B1215" s="6"/>
      <c r="J1215" s="52" t="s">
        <v>1212</v>
      </c>
      <c r="K1215" s="53" t="s">
        <v>1213</v>
      </c>
      <c r="L1215" s="57"/>
      <c r="M1215" s="57"/>
      <c r="N1215" s="57"/>
      <c r="O1215" s="57"/>
      <c r="P1215" s="57"/>
      <c r="Q1215" s="57"/>
      <c r="R1215" s="57"/>
      <c r="S1215" s="57"/>
      <c r="T1215" s="57"/>
      <c r="U1215" s="55"/>
      <c r="V1215" s="43"/>
      <c r="W1215" s="43"/>
      <c r="X1215" s="47"/>
      <c r="Y1215" s="56"/>
      <c r="Z1215" s="23"/>
      <c r="AA1215" s="7"/>
    </row>
    <row r="1216" spans="2:27" ht="127.5">
      <c r="B1216" s="6"/>
      <c r="J1216" s="52"/>
      <c r="K1216" s="53" t="s">
        <v>41</v>
      </c>
      <c r="L1216" s="58">
        <v>31863.2</v>
      </c>
      <c r="M1216" s="58">
        <v>0</v>
      </c>
      <c r="N1216" s="58">
        <v>0</v>
      </c>
      <c r="O1216" s="58">
        <v>0</v>
      </c>
      <c r="P1216" s="58">
        <v>0</v>
      </c>
      <c r="Q1216" s="58">
        <v>0</v>
      </c>
      <c r="R1216" s="58">
        <f>L1216+N1216+P1216</f>
        <v>31863.2</v>
      </c>
      <c r="S1216" s="58">
        <f>M1216+O1216+Q1216</f>
        <v>0</v>
      </c>
      <c r="T1216" s="58">
        <v>0</v>
      </c>
      <c r="U1216" s="55" t="s">
        <v>1214</v>
      </c>
      <c r="V1216" s="43"/>
      <c r="W1216" s="43"/>
      <c r="X1216" s="47"/>
      <c r="Y1216" s="56" t="s">
        <v>1214</v>
      </c>
      <c r="Z1216" s="23"/>
      <c r="AA1216" s="7"/>
    </row>
    <row r="1217" spans="2:27" ht="12.75">
      <c r="B1217" s="6"/>
      <c r="J1217" s="52"/>
      <c r="K1217" s="59"/>
      <c r="L1217" s="57"/>
      <c r="M1217" s="57"/>
      <c r="N1217" s="57"/>
      <c r="O1217" s="57"/>
      <c r="P1217" s="57"/>
      <c r="Q1217" s="57"/>
      <c r="R1217" s="57"/>
      <c r="S1217" s="57"/>
      <c r="T1217" s="57"/>
      <c r="U1217" s="55"/>
      <c r="V1217" s="43"/>
      <c r="W1217" s="43"/>
      <c r="X1217" s="47"/>
      <c r="Y1217" s="56"/>
      <c r="Z1217" s="23"/>
      <c r="AA1217" s="7"/>
    </row>
    <row r="1218" spans="2:27" ht="38.25">
      <c r="B1218" s="6"/>
      <c r="J1218" s="52" t="s">
        <v>1215</v>
      </c>
      <c r="K1218" s="53" t="s">
        <v>1216</v>
      </c>
      <c r="L1218" s="57"/>
      <c r="M1218" s="57"/>
      <c r="N1218" s="57"/>
      <c r="O1218" s="57"/>
      <c r="P1218" s="57"/>
      <c r="Q1218" s="57"/>
      <c r="R1218" s="57"/>
      <c r="S1218" s="57"/>
      <c r="T1218" s="57"/>
      <c r="U1218" s="55"/>
      <c r="V1218" s="43"/>
      <c r="W1218" s="43"/>
      <c r="X1218" s="47"/>
      <c r="Y1218" s="56"/>
      <c r="Z1218" s="23"/>
      <c r="AA1218" s="7"/>
    </row>
    <row r="1219" spans="2:27" ht="25.5">
      <c r="B1219" s="6"/>
      <c r="J1219" s="52"/>
      <c r="K1219" s="53" t="s">
        <v>207</v>
      </c>
      <c r="L1219" s="58">
        <v>2780</v>
      </c>
      <c r="M1219" s="58">
        <v>0</v>
      </c>
      <c r="N1219" s="58">
        <v>0</v>
      </c>
      <c r="O1219" s="58">
        <v>0</v>
      </c>
      <c r="P1219" s="58">
        <v>0</v>
      </c>
      <c r="Q1219" s="58">
        <v>0</v>
      </c>
      <c r="R1219" s="58">
        <f>L1219+N1219+P1219</f>
        <v>2780</v>
      </c>
      <c r="S1219" s="58">
        <f>M1219+O1219+Q1219</f>
        <v>0</v>
      </c>
      <c r="T1219" s="58">
        <v>0</v>
      </c>
      <c r="U1219" s="55" t="s">
        <v>1217</v>
      </c>
      <c r="V1219" s="43"/>
      <c r="W1219" s="43"/>
      <c r="X1219" s="47"/>
      <c r="Y1219" s="56" t="s">
        <v>1217</v>
      </c>
      <c r="Z1219" s="23"/>
      <c r="AA1219" s="7"/>
    </row>
    <row r="1220" spans="2:27" ht="12.75">
      <c r="B1220" s="6"/>
      <c r="J1220" s="52"/>
      <c r="K1220" s="59"/>
      <c r="L1220" s="57"/>
      <c r="M1220" s="57"/>
      <c r="N1220" s="57"/>
      <c r="O1220" s="57"/>
      <c r="P1220" s="57"/>
      <c r="Q1220" s="57"/>
      <c r="R1220" s="57"/>
      <c r="S1220" s="57"/>
      <c r="T1220" s="57"/>
      <c r="U1220" s="55"/>
      <c r="V1220" s="43"/>
      <c r="W1220" s="43"/>
      <c r="X1220" s="47"/>
      <c r="Y1220" s="56"/>
      <c r="Z1220" s="23"/>
      <c r="AA1220" s="7"/>
    </row>
    <row r="1221" spans="2:27" ht="38.25">
      <c r="B1221" s="6"/>
      <c r="J1221" s="52"/>
      <c r="K1221" s="53" t="s">
        <v>1218</v>
      </c>
      <c r="L1221" s="54">
        <f aca="true" t="shared" si="50" ref="L1221:T1221">SUM(L1222:L1225)</f>
        <v>100000</v>
      </c>
      <c r="M1221" s="54">
        <f t="shared" si="50"/>
        <v>0</v>
      </c>
      <c r="N1221" s="54">
        <f t="shared" si="50"/>
        <v>0</v>
      </c>
      <c r="O1221" s="54">
        <f t="shared" si="50"/>
        <v>0</v>
      </c>
      <c r="P1221" s="54">
        <f t="shared" si="50"/>
        <v>0</v>
      </c>
      <c r="Q1221" s="54">
        <f t="shared" si="50"/>
        <v>0</v>
      </c>
      <c r="R1221" s="54">
        <f t="shared" si="50"/>
        <v>100000</v>
      </c>
      <c r="S1221" s="54">
        <f t="shared" si="50"/>
        <v>0</v>
      </c>
      <c r="T1221" s="54">
        <f t="shared" si="50"/>
        <v>0</v>
      </c>
      <c r="U1221" s="55" t="s">
        <v>262</v>
      </c>
      <c r="V1221" s="43"/>
      <c r="W1221" s="43"/>
      <c r="X1221" s="47"/>
      <c r="Y1221" s="56" t="s">
        <v>262</v>
      </c>
      <c r="Z1221" s="23"/>
      <c r="AA1221" s="7"/>
    </row>
    <row r="1222" spans="2:27" ht="51">
      <c r="B1222" s="6"/>
      <c r="J1222" s="52"/>
      <c r="K1222" s="53" t="s">
        <v>578</v>
      </c>
      <c r="L1222" s="57"/>
      <c r="M1222" s="57"/>
      <c r="N1222" s="57"/>
      <c r="O1222" s="57"/>
      <c r="P1222" s="57"/>
      <c r="Q1222" s="57"/>
      <c r="R1222" s="57"/>
      <c r="S1222" s="57"/>
      <c r="T1222" s="57"/>
      <c r="U1222" s="55"/>
      <c r="V1222" s="43"/>
      <c r="W1222" s="43"/>
      <c r="X1222" s="47"/>
      <c r="Y1222" s="56"/>
      <c r="Z1222" s="23"/>
      <c r="AA1222" s="7"/>
    </row>
    <row r="1223" spans="2:27" ht="76.5">
      <c r="B1223" s="6"/>
      <c r="J1223" s="52" t="s">
        <v>1219</v>
      </c>
      <c r="K1223" s="53" t="s">
        <v>1220</v>
      </c>
      <c r="L1223" s="57"/>
      <c r="M1223" s="57"/>
      <c r="N1223" s="57"/>
      <c r="O1223" s="57"/>
      <c r="P1223" s="57"/>
      <c r="Q1223" s="57"/>
      <c r="R1223" s="57"/>
      <c r="S1223" s="57"/>
      <c r="T1223" s="57"/>
      <c r="U1223" s="55"/>
      <c r="V1223" s="43"/>
      <c r="W1223" s="43"/>
      <c r="X1223" s="47"/>
      <c r="Y1223" s="56"/>
      <c r="Z1223" s="23"/>
      <c r="AA1223" s="7"/>
    </row>
    <row r="1224" spans="2:27" ht="63.75">
      <c r="B1224" s="6"/>
      <c r="J1224" s="52"/>
      <c r="K1224" s="53" t="s">
        <v>41</v>
      </c>
      <c r="L1224" s="58">
        <v>100000</v>
      </c>
      <c r="M1224" s="58">
        <v>0</v>
      </c>
      <c r="N1224" s="58">
        <v>0</v>
      </c>
      <c r="O1224" s="58">
        <v>0</v>
      </c>
      <c r="P1224" s="58">
        <v>0</v>
      </c>
      <c r="Q1224" s="58">
        <v>0</v>
      </c>
      <c r="R1224" s="58">
        <f>L1224+N1224+P1224</f>
        <v>100000</v>
      </c>
      <c r="S1224" s="58">
        <f>M1224+O1224+Q1224</f>
        <v>0</v>
      </c>
      <c r="T1224" s="58">
        <v>0</v>
      </c>
      <c r="U1224" s="55" t="s">
        <v>1221</v>
      </c>
      <c r="V1224" s="43"/>
      <c r="W1224" s="43"/>
      <c r="X1224" s="47"/>
      <c r="Y1224" s="56" t="s">
        <v>1221</v>
      </c>
      <c r="Z1224" s="23"/>
      <c r="AA1224" s="7"/>
    </row>
    <row r="1225" spans="2:27" ht="12.75">
      <c r="B1225" s="6"/>
      <c r="J1225" s="52"/>
      <c r="K1225" s="59"/>
      <c r="L1225" s="57"/>
      <c r="M1225" s="57"/>
      <c r="N1225" s="57"/>
      <c r="O1225" s="57"/>
      <c r="P1225" s="57"/>
      <c r="Q1225" s="57"/>
      <c r="R1225" s="57"/>
      <c r="S1225" s="57"/>
      <c r="T1225" s="57"/>
      <c r="U1225" s="55"/>
      <c r="V1225" s="43"/>
      <c r="W1225" s="43"/>
      <c r="X1225" s="47"/>
      <c r="Y1225" s="56"/>
      <c r="Z1225" s="23"/>
      <c r="AA1225" s="7"/>
    </row>
    <row r="1226" spans="2:27" ht="51">
      <c r="B1226" s="6"/>
      <c r="J1226" s="52"/>
      <c r="K1226" s="53" t="s">
        <v>1222</v>
      </c>
      <c r="L1226" s="54">
        <f aca="true" t="shared" si="51" ref="L1226:T1226">SUM(L1227:L1248)</f>
        <v>8234826.2</v>
      </c>
      <c r="M1226" s="54">
        <f t="shared" si="51"/>
        <v>447147.9</v>
      </c>
      <c r="N1226" s="54">
        <f t="shared" si="51"/>
        <v>0</v>
      </c>
      <c r="O1226" s="54">
        <f t="shared" si="51"/>
        <v>0</v>
      </c>
      <c r="P1226" s="54">
        <f t="shared" si="51"/>
        <v>0</v>
      </c>
      <c r="Q1226" s="54">
        <f t="shared" si="51"/>
        <v>0</v>
      </c>
      <c r="R1226" s="54">
        <f t="shared" si="51"/>
        <v>8234826.2</v>
      </c>
      <c r="S1226" s="54">
        <f t="shared" si="51"/>
        <v>447147.9</v>
      </c>
      <c r="T1226" s="54">
        <f t="shared" si="51"/>
        <v>447148</v>
      </c>
      <c r="U1226" s="55" t="s">
        <v>427</v>
      </c>
      <c r="V1226" s="43"/>
      <c r="W1226" s="43"/>
      <c r="X1226" s="47"/>
      <c r="Y1226" s="56" t="s">
        <v>427</v>
      </c>
      <c r="Z1226" s="23"/>
      <c r="AA1226" s="7"/>
    </row>
    <row r="1227" spans="2:27" ht="63.75">
      <c r="B1227" s="6"/>
      <c r="J1227" s="52"/>
      <c r="K1227" s="53" t="s">
        <v>256</v>
      </c>
      <c r="L1227" s="57"/>
      <c r="M1227" s="57"/>
      <c r="N1227" s="57"/>
      <c r="O1227" s="57"/>
      <c r="P1227" s="57"/>
      <c r="Q1227" s="57"/>
      <c r="R1227" s="57"/>
      <c r="S1227" s="57"/>
      <c r="T1227" s="57"/>
      <c r="U1227" s="55"/>
      <c r="V1227" s="43"/>
      <c r="W1227" s="43"/>
      <c r="X1227" s="47"/>
      <c r="Y1227" s="56"/>
      <c r="Z1227" s="23"/>
      <c r="AA1227" s="7"/>
    </row>
    <row r="1228" spans="2:27" ht="89.25">
      <c r="B1228" s="6"/>
      <c r="J1228" s="52" t="s">
        <v>1223</v>
      </c>
      <c r="K1228" s="53" t="s">
        <v>1224</v>
      </c>
      <c r="L1228" s="57"/>
      <c r="M1228" s="57"/>
      <c r="N1228" s="57"/>
      <c r="O1228" s="57"/>
      <c r="P1228" s="57"/>
      <c r="Q1228" s="57"/>
      <c r="R1228" s="57"/>
      <c r="S1228" s="57"/>
      <c r="T1228" s="57"/>
      <c r="U1228" s="55"/>
      <c r="V1228" s="43"/>
      <c r="W1228" s="43"/>
      <c r="X1228" s="47"/>
      <c r="Y1228" s="56"/>
      <c r="Z1228" s="23"/>
      <c r="AA1228" s="7"/>
    </row>
    <row r="1229" spans="2:27" ht="102">
      <c r="B1229" s="6"/>
      <c r="J1229" s="52"/>
      <c r="K1229" s="53" t="s">
        <v>37</v>
      </c>
      <c r="L1229" s="58">
        <v>1002869.9</v>
      </c>
      <c r="M1229" s="58">
        <v>17212.4</v>
      </c>
      <c r="N1229" s="58">
        <v>0</v>
      </c>
      <c r="O1229" s="58">
        <v>0</v>
      </c>
      <c r="P1229" s="58">
        <v>0</v>
      </c>
      <c r="Q1229" s="58">
        <v>0</v>
      </c>
      <c r="R1229" s="58">
        <f>L1229+N1229+P1229</f>
        <v>1002869.9</v>
      </c>
      <c r="S1229" s="58">
        <f>M1229+O1229+Q1229</f>
        <v>17212.4</v>
      </c>
      <c r="T1229" s="58">
        <v>17212.5</v>
      </c>
      <c r="U1229" s="55" t="s">
        <v>1225</v>
      </c>
      <c r="V1229" s="43"/>
      <c r="W1229" s="43"/>
      <c r="X1229" s="47"/>
      <c r="Y1229" s="56" t="s">
        <v>1225</v>
      </c>
      <c r="Z1229" s="23"/>
      <c r="AA1229" s="7"/>
    </row>
    <row r="1230" spans="2:27" ht="12.75">
      <c r="B1230" s="6"/>
      <c r="J1230" s="52"/>
      <c r="K1230" s="59"/>
      <c r="L1230" s="57"/>
      <c r="M1230" s="57"/>
      <c r="N1230" s="57"/>
      <c r="O1230" s="57"/>
      <c r="P1230" s="57"/>
      <c r="Q1230" s="57"/>
      <c r="R1230" s="57"/>
      <c r="S1230" s="57"/>
      <c r="T1230" s="57"/>
      <c r="U1230" s="55"/>
      <c r="V1230" s="43"/>
      <c r="W1230" s="43"/>
      <c r="X1230" s="47"/>
      <c r="Y1230" s="56"/>
      <c r="Z1230" s="23"/>
      <c r="AA1230" s="7"/>
    </row>
    <row r="1231" spans="2:27" ht="63.75">
      <c r="B1231" s="6"/>
      <c r="J1231" s="52" t="s">
        <v>1226</v>
      </c>
      <c r="K1231" s="53" t="s">
        <v>1227</v>
      </c>
      <c r="L1231" s="57"/>
      <c r="M1231" s="57"/>
      <c r="N1231" s="57"/>
      <c r="O1231" s="57"/>
      <c r="P1231" s="57"/>
      <c r="Q1231" s="57"/>
      <c r="R1231" s="57"/>
      <c r="S1231" s="57"/>
      <c r="T1231" s="57"/>
      <c r="U1231" s="55"/>
      <c r="V1231" s="43"/>
      <c r="W1231" s="43"/>
      <c r="X1231" s="47"/>
      <c r="Y1231" s="56"/>
      <c r="Z1231" s="23"/>
      <c r="AA1231" s="7"/>
    </row>
    <row r="1232" spans="2:27" ht="102">
      <c r="B1232" s="6"/>
      <c r="J1232" s="52"/>
      <c r="K1232" s="53" t="s">
        <v>37</v>
      </c>
      <c r="L1232" s="58">
        <v>6464319.1</v>
      </c>
      <c r="M1232" s="58">
        <v>418608.5</v>
      </c>
      <c r="N1232" s="58">
        <v>0</v>
      </c>
      <c r="O1232" s="58">
        <v>0</v>
      </c>
      <c r="P1232" s="58">
        <v>0</v>
      </c>
      <c r="Q1232" s="58">
        <v>0</v>
      </c>
      <c r="R1232" s="58">
        <f>L1232+N1232+P1232</f>
        <v>6464319.1</v>
      </c>
      <c r="S1232" s="58">
        <f>M1232+O1232+Q1232</f>
        <v>418608.5</v>
      </c>
      <c r="T1232" s="58">
        <v>418608.5</v>
      </c>
      <c r="U1232" s="55" t="s">
        <v>1228</v>
      </c>
      <c r="V1232" s="43"/>
      <c r="W1232" s="43"/>
      <c r="X1232" s="47"/>
      <c r="Y1232" s="56" t="s">
        <v>1228</v>
      </c>
      <c r="Z1232" s="23"/>
      <c r="AA1232" s="7"/>
    </row>
    <row r="1233" spans="2:27" ht="12.75">
      <c r="B1233" s="6"/>
      <c r="J1233" s="52"/>
      <c r="K1233" s="59"/>
      <c r="L1233" s="57"/>
      <c r="M1233" s="57"/>
      <c r="N1233" s="57"/>
      <c r="O1233" s="57"/>
      <c r="P1233" s="57"/>
      <c r="Q1233" s="57"/>
      <c r="R1233" s="57"/>
      <c r="S1233" s="57"/>
      <c r="T1233" s="57"/>
      <c r="U1233" s="55"/>
      <c r="V1233" s="43"/>
      <c r="W1233" s="43"/>
      <c r="X1233" s="47"/>
      <c r="Y1233" s="56"/>
      <c r="Z1233" s="23"/>
      <c r="AA1233" s="7"/>
    </row>
    <row r="1234" spans="2:27" ht="63.75">
      <c r="B1234" s="6"/>
      <c r="J1234" s="52"/>
      <c r="K1234" s="53" t="s">
        <v>256</v>
      </c>
      <c r="L1234" s="57"/>
      <c r="M1234" s="57"/>
      <c r="N1234" s="57"/>
      <c r="O1234" s="57"/>
      <c r="P1234" s="57"/>
      <c r="Q1234" s="57"/>
      <c r="R1234" s="57"/>
      <c r="S1234" s="57"/>
      <c r="T1234" s="57"/>
      <c r="U1234" s="55"/>
      <c r="V1234" s="43"/>
      <c r="W1234" s="43"/>
      <c r="X1234" s="47"/>
      <c r="Y1234" s="56"/>
      <c r="Z1234" s="23"/>
      <c r="AA1234" s="7"/>
    </row>
    <row r="1235" spans="2:27" ht="63.75">
      <c r="B1235" s="6"/>
      <c r="J1235" s="52" t="s">
        <v>1229</v>
      </c>
      <c r="K1235" s="53" t="s">
        <v>1230</v>
      </c>
      <c r="L1235" s="57"/>
      <c r="M1235" s="57"/>
      <c r="N1235" s="57"/>
      <c r="O1235" s="57"/>
      <c r="P1235" s="57"/>
      <c r="Q1235" s="57"/>
      <c r="R1235" s="57"/>
      <c r="S1235" s="57"/>
      <c r="T1235" s="57"/>
      <c r="U1235" s="55"/>
      <c r="V1235" s="43"/>
      <c r="W1235" s="43"/>
      <c r="X1235" s="47"/>
      <c r="Y1235" s="56"/>
      <c r="Z1235" s="23"/>
      <c r="AA1235" s="7"/>
    </row>
    <row r="1236" spans="2:27" ht="76.5">
      <c r="B1236" s="6"/>
      <c r="J1236" s="52"/>
      <c r="K1236" s="53" t="s">
        <v>207</v>
      </c>
      <c r="L1236" s="58">
        <v>8889.4</v>
      </c>
      <c r="M1236" s="58">
        <v>0</v>
      </c>
      <c r="N1236" s="58">
        <v>0</v>
      </c>
      <c r="O1236" s="58">
        <v>0</v>
      </c>
      <c r="P1236" s="58">
        <v>0</v>
      </c>
      <c r="Q1236" s="58">
        <v>0</v>
      </c>
      <c r="R1236" s="58">
        <f>L1236+N1236+P1236</f>
        <v>8889.4</v>
      </c>
      <c r="S1236" s="58">
        <f>M1236+O1236+Q1236</f>
        <v>0</v>
      </c>
      <c r="T1236" s="58">
        <v>0</v>
      </c>
      <c r="U1236" s="55" t="s">
        <v>342</v>
      </c>
      <c r="V1236" s="43"/>
      <c r="W1236" s="43"/>
      <c r="X1236" s="47"/>
      <c r="Y1236" s="56" t="s">
        <v>342</v>
      </c>
      <c r="Z1236" s="23"/>
      <c r="AA1236" s="7"/>
    </row>
    <row r="1237" spans="2:27" ht="12.75">
      <c r="B1237" s="6"/>
      <c r="J1237" s="52"/>
      <c r="K1237" s="59"/>
      <c r="L1237" s="57"/>
      <c r="M1237" s="57"/>
      <c r="N1237" s="57"/>
      <c r="O1237" s="57"/>
      <c r="P1237" s="57"/>
      <c r="Q1237" s="57"/>
      <c r="R1237" s="57"/>
      <c r="S1237" s="57"/>
      <c r="T1237" s="57"/>
      <c r="U1237" s="55"/>
      <c r="V1237" s="43"/>
      <c r="W1237" s="43"/>
      <c r="X1237" s="47"/>
      <c r="Y1237" s="56"/>
      <c r="Z1237" s="23"/>
      <c r="AA1237" s="7"/>
    </row>
    <row r="1238" spans="2:27" ht="51">
      <c r="B1238" s="6"/>
      <c r="J1238" s="52" t="s">
        <v>1231</v>
      </c>
      <c r="K1238" s="53" t="s">
        <v>1232</v>
      </c>
      <c r="L1238" s="57"/>
      <c r="M1238" s="57"/>
      <c r="N1238" s="57"/>
      <c r="O1238" s="57"/>
      <c r="P1238" s="57"/>
      <c r="Q1238" s="57"/>
      <c r="R1238" s="57"/>
      <c r="S1238" s="57"/>
      <c r="T1238" s="57"/>
      <c r="U1238" s="55"/>
      <c r="V1238" s="43"/>
      <c r="W1238" s="43"/>
      <c r="X1238" s="47"/>
      <c r="Y1238" s="56"/>
      <c r="Z1238" s="23"/>
      <c r="AA1238" s="7"/>
    </row>
    <row r="1239" spans="2:27" ht="76.5">
      <c r="B1239" s="6"/>
      <c r="J1239" s="52"/>
      <c r="K1239" s="60" t="s">
        <v>207</v>
      </c>
      <c r="L1239" s="58">
        <v>86058.8</v>
      </c>
      <c r="M1239" s="58">
        <v>0</v>
      </c>
      <c r="N1239" s="58">
        <v>0</v>
      </c>
      <c r="O1239" s="58">
        <v>0</v>
      </c>
      <c r="P1239" s="58">
        <v>0</v>
      </c>
      <c r="Q1239" s="58">
        <v>0</v>
      </c>
      <c r="R1239" s="58">
        <f>L1239+N1239+P1239</f>
        <v>86058.8</v>
      </c>
      <c r="S1239" s="58">
        <f>M1239+O1239+Q1239</f>
        <v>0</v>
      </c>
      <c r="T1239" s="58">
        <v>0</v>
      </c>
      <c r="U1239" s="55" t="s">
        <v>1233</v>
      </c>
      <c r="V1239" s="43"/>
      <c r="W1239" s="43"/>
      <c r="X1239" s="47"/>
      <c r="Y1239" s="56" t="s">
        <v>1233</v>
      </c>
      <c r="Z1239" s="23"/>
      <c r="AA1239" s="7"/>
    </row>
    <row r="1240" spans="2:27" ht="12.75">
      <c r="B1240" s="6"/>
      <c r="J1240" s="52"/>
      <c r="K1240" s="59"/>
      <c r="L1240" s="57"/>
      <c r="M1240" s="57"/>
      <c r="N1240" s="57"/>
      <c r="O1240" s="57"/>
      <c r="P1240" s="57"/>
      <c r="Q1240" s="57"/>
      <c r="R1240" s="57"/>
      <c r="S1240" s="57"/>
      <c r="T1240" s="57"/>
      <c r="U1240" s="55"/>
      <c r="V1240" s="43"/>
      <c r="W1240" s="43"/>
      <c r="X1240" s="47"/>
      <c r="Y1240" s="56"/>
      <c r="Z1240" s="23"/>
      <c r="AA1240" s="7"/>
    </row>
    <row r="1241" spans="2:27" ht="51">
      <c r="B1241" s="6"/>
      <c r="J1241" s="52" t="s">
        <v>1234</v>
      </c>
      <c r="K1241" s="53" t="s">
        <v>1235</v>
      </c>
      <c r="L1241" s="57"/>
      <c r="M1241" s="57"/>
      <c r="N1241" s="57"/>
      <c r="O1241" s="57"/>
      <c r="P1241" s="57"/>
      <c r="Q1241" s="57"/>
      <c r="R1241" s="57"/>
      <c r="S1241" s="57"/>
      <c r="T1241" s="57"/>
      <c r="U1241" s="55"/>
      <c r="V1241" s="43"/>
      <c r="W1241" s="43"/>
      <c r="X1241" s="47"/>
      <c r="Y1241" s="56"/>
      <c r="Z1241" s="23"/>
      <c r="AA1241" s="7"/>
    </row>
    <row r="1242" spans="2:27" ht="51">
      <c r="B1242" s="6"/>
      <c r="J1242" s="52"/>
      <c r="K1242" s="53" t="s">
        <v>207</v>
      </c>
      <c r="L1242" s="58">
        <v>170593</v>
      </c>
      <c r="M1242" s="58">
        <v>11327</v>
      </c>
      <c r="N1242" s="58">
        <v>0</v>
      </c>
      <c r="O1242" s="58">
        <v>0</v>
      </c>
      <c r="P1242" s="58">
        <v>0</v>
      </c>
      <c r="Q1242" s="58">
        <v>0</v>
      </c>
      <c r="R1242" s="58">
        <f>L1242+N1242+P1242</f>
        <v>170593</v>
      </c>
      <c r="S1242" s="58">
        <f>M1242+O1242+Q1242</f>
        <v>11327</v>
      </c>
      <c r="T1242" s="58">
        <v>11327</v>
      </c>
      <c r="U1242" s="55" t="s">
        <v>1236</v>
      </c>
      <c r="V1242" s="43"/>
      <c r="W1242" s="43"/>
      <c r="X1242" s="47"/>
      <c r="Y1242" s="56" t="s">
        <v>1236</v>
      </c>
      <c r="Z1242" s="23"/>
      <c r="AA1242" s="7"/>
    </row>
    <row r="1243" spans="2:27" ht="12.75">
      <c r="B1243" s="6"/>
      <c r="J1243" s="52"/>
      <c r="K1243" s="59"/>
      <c r="L1243" s="57"/>
      <c r="M1243" s="57"/>
      <c r="N1243" s="57"/>
      <c r="O1243" s="57"/>
      <c r="P1243" s="57"/>
      <c r="Q1243" s="57"/>
      <c r="R1243" s="57"/>
      <c r="S1243" s="57"/>
      <c r="T1243" s="57"/>
      <c r="U1243" s="55"/>
      <c r="V1243" s="43"/>
      <c r="W1243" s="43"/>
      <c r="X1243" s="47"/>
      <c r="Y1243" s="56"/>
      <c r="Z1243" s="23"/>
      <c r="AA1243" s="7"/>
    </row>
    <row r="1244" spans="2:27" ht="89.25">
      <c r="B1244" s="6"/>
      <c r="J1244" s="52" t="s">
        <v>1237</v>
      </c>
      <c r="K1244" s="53" t="s">
        <v>1238</v>
      </c>
      <c r="L1244" s="57"/>
      <c r="M1244" s="57"/>
      <c r="N1244" s="57"/>
      <c r="O1244" s="57"/>
      <c r="P1244" s="57"/>
      <c r="Q1244" s="57"/>
      <c r="R1244" s="57"/>
      <c r="S1244" s="57"/>
      <c r="T1244" s="57"/>
      <c r="U1244" s="55"/>
      <c r="V1244" s="43"/>
      <c r="W1244" s="43"/>
      <c r="X1244" s="47"/>
      <c r="Y1244" s="56"/>
      <c r="Z1244" s="23"/>
      <c r="AA1244" s="7"/>
    </row>
    <row r="1245" spans="2:27" ht="76.5">
      <c r="B1245" s="6"/>
      <c r="J1245" s="52"/>
      <c r="K1245" s="53" t="s">
        <v>207</v>
      </c>
      <c r="L1245" s="58">
        <v>2096</v>
      </c>
      <c r="M1245" s="58">
        <v>0</v>
      </c>
      <c r="N1245" s="58">
        <v>0</v>
      </c>
      <c r="O1245" s="58">
        <v>0</v>
      </c>
      <c r="P1245" s="58">
        <v>0</v>
      </c>
      <c r="Q1245" s="58">
        <v>0</v>
      </c>
      <c r="R1245" s="58">
        <f>L1245+N1245+P1245</f>
        <v>2096</v>
      </c>
      <c r="S1245" s="58">
        <f>M1245+O1245+Q1245</f>
        <v>0</v>
      </c>
      <c r="T1245" s="58">
        <v>0</v>
      </c>
      <c r="U1245" s="55" t="s">
        <v>342</v>
      </c>
      <c r="V1245" s="43"/>
      <c r="W1245" s="43"/>
      <c r="X1245" s="47"/>
      <c r="Y1245" s="56" t="s">
        <v>342</v>
      </c>
      <c r="Z1245" s="23"/>
      <c r="AA1245" s="7"/>
    </row>
    <row r="1246" spans="2:27" ht="12.75">
      <c r="B1246" s="6"/>
      <c r="J1246" s="52"/>
      <c r="K1246" s="59"/>
      <c r="L1246" s="57"/>
      <c r="M1246" s="57"/>
      <c r="N1246" s="57"/>
      <c r="O1246" s="57"/>
      <c r="P1246" s="57"/>
      <c r="Q1246" s="57"/>
      <c r="R1246" s="57"/>
      <c r="S1246" s="57"/>
      <c r="T1246" s="57"/>
      <c r="U1246" s="55"/>
      <c r="V1246" s="43"/>
      <c r="W1246" s="43"/>
      <c r="X1246" s="47"/>
      <c r="Y1246" s="56"/>
      <c r="Z1246" s="23"/>
      <c r="AA1246" s="7"/>
    </row>
    <row r="1247" spans="2:27" ht="12.75">
      <c r="B1247" s="6"/>
      <c r="J1247" s="52"/>
      <c r="K1247" s="53" t="s">
        <v>62</v>
      </c>
      <c r="L1247" s="58">
        <v>500000</v>
      </c>
      <c r="M1247" s="58">
        <v>0</v>
      </c>
      <c r="N1247" s="58">
        <v>0</v>
      </c>
      <c r="O1247" s="58">
        <v>0</v>
      </c>
      <c r="P1247" s="58">
        <v>0</v>
      </c>
      <c r="Q1247" s="58">
        <v>0</v>
      </c>
      <c r="R1247" s="58">
        <f>L1247+N1247+P1247</f>
        <v>500000</v>
      </c>
      <c r="S1247" s="58">
        <f>M1247+O1247+Q1247</f>
        <v>0</v>
      </c>
      <c r="T1247" s="58">
        <v>0</v>
      </c>
      <c r="U1247" s="55"/>
      <c r="V1247" s="43"/>
      <c r="W1247" s="43"/>
      <c r="X1247" s="47"/>
      <c r="Y1247" s="56"/>
      <c r="Z1247" s="23"/>
      <c r="AA1247" s="7"/>
    </row>
    <row r="1248" spans="2:27" ht="12.75">
      <c r="B1248" s="6"/>
      <c r="J1248" s="52"/>
      <c r="K1248" s="59"/>
      <c r="L1248" s="57"/>
      <c r="M1248" s="57"/>
      <c r="N1248" s="57"/>
      <c r="O1248" s="57"/>
      <c r="P1248" s="57"/>
      <c r="Q1248" s="57"/>
      <c r="R1248" s="57"/>
      <c r="S1248" s="57"/>
      <c r="T1248" s="57"/>
      <c r="U1248" s="55"/>
      <c r="V1248" s="43"/>
      <c r="W1248" s="43"/>
      <c r="X1248" s="47"/>
      <c r="Y1248" s="56"/>
      <c r="Z1248" s="23"/>
      <c r="AA1248" s="7"/>
    </row>
    <row r="1249" spans="2:27" ht="38.25">
      <c r="B1249" s="6"/>
      <c r="J1249" s="52"/>
      <c r="K1249" s="53" t="s">
        <v>1239</v>
      </c>
      <c r="L1249" s="54">
        <f aca="true" t="shared" si="52" ref="L1249:T1249">SUM(L1250:L1253)</f>
        <v>240766.9</v>
      </c>
      <c r="M1249" s="54">
        <f t="shared" si="52"/>
        <v>0</v>
      </c>
      <c r="N1249" s="54">
        <f t="shared" si="52"/>
        <v>0</v>
      </c>
      <c r="O1249" s="54">
        <f t="shared" si="52"/>
        <v>0</v>
      </c>
      <c r="P1249" s="54">
        <f t="shared" si="52"/>
        <v>0</v>
      </c>
      <c r="Q1249" s="54">
        <f t="shared" si="52"/>
        <v>0</v>
      </c>
      <c r="R1249" s="54">
        <f t="shared" si="52"/>
        <v>240766.9</v>
      </c>
      <c r="S1249" s="54">
        <f t="shared" si="52"/>
        <v>0</v>
      </c>
      <c r="T1249" s="54">
        <f t="shared" si="52"/>
        <v>0</v>
      </c>
      <c r="U1249" s="55" t="s">
        <v>262</v>
      </c>
      <c r="V1249" s="43"/>
      <c r="W1249" s="43"/>
      <c r="X1249" s="47"/>
      <c r="Y1249" s="56" t="s">
        <v>262</v>
      </c>
      <c r="Z1249" s="23"/>
      <c r="AA1249" s="7"/>
    </row>
    <row r="1250" spans="2:27" ht="63.75">
      <c r="B1250" s="6"/>
      <c r="J1250" s="52"/>
      <c r="K1250" s="53" t="s">
        <v>256</v>
      </c>
      <c r="L1250" s="57"/>
      <c r="M1250" s="57"/>
      <c r="N1250" s="57"/>
      <c r="O1250" s="57"/>
      <c r="P1250" s="57"/>
      <c r="Q1250" s="57"/>
      <c r="R1250" s="57"/>
      <c r="S1250" s="57"/>
      <c r="T1250" s="57"/>
      <c r="U1250" s="55"/>
      <c r="V1250" s="43"/>
      <c r="W1250" s="43"/>
      <c r="X1250" s="47"/>
      <c r="Y1250" s="56"/>
      <c r="Z1250" s="23"/>
      <c r="AA1250" s="7"/>
    </row>
    <row r="1251" spans="2:27" ht="102">
      <c r="B1251" s="6"/>
      <c r="J1251" s="52" t="s">
        <v>1240</v>
      </c>
      <c r="K1251" s="53" t="s">
        <v>1241</v>
      </c>
      <c r="L1251" s="57"/>
      <c r="M1251" s="57"/>
      <c r="N1251" s="57"/>
      <c r="O1251" s="57"/>
      <c r="P1251" s="57"/>
      <c r="Q1251" s="57"/>
      <c r="R1251" s="57"/>
      <c r="S1251" s="57"/>
      <c r="T1251" s="57"/>
      <c r="U1251" s="55"/>
      <c r="V1251" s="43"/>
      <c r="W1251" s="43"/>
      <c r="X1251" s="47"/>
      <c r="Y1251" s="56"/>
      <c r="Z1251" s="23"/>
      <c r="AA1251" s="7"/>
    </row>
    <row r="1252" spans="2:27" ht="114.75">
      <c r="B1252" s="6"/>
      <c r="J1252" s="52"/>
      <c r="K1252" s="53" t="s">
        <v>37</v>
      </c>
      <c r="L1252" s="58">
        <v>240766.9</v>
      </c>
      <c r="M1252" s="58">
        <v>0</v>
      </c>
      <c r="N1252" s="58">
        <v>0</v>
      </c>
      <c r="O1252" s="58">
        <v>0</v>
      </c>
      <c r="P1252" s="58">
        <v>0</v>
      </c>
      <c r="Q1252" s="58">
        <v>0</v>
      </c>
      <c r="R1252" s="58">
        <f>L1252+N1252+P1252</f>
        <v>240766.9</v>
      </c>
      <c r="S1252" s="58">
        <f>M1252+O1252+Q1252</f>
        <v>0</v>
      </c>
      <c r="T1252" s="58">
        <v>0</v>
      </c>
      <c r="U1252" s="55" t="s">
        <v>1242</v>
      </c>
      <c r="V1252" s="43"/>
      <c r="W1252" s="43"/>
      <c r="X1252" s="47"/>
      <c r="Y1252" s="56" t="s">
        <v>1242</v>
      </c>
      <c r="Z1252" s="23"/>
      <c r="AA1252" s="7"/>
    </row>
    <row r="1253" spans="2:27" ht="12.75">
      <c r="B1253" s="6"/>
      <c r="J1253" s="52"/>
      <c r="K1253" s="59"/>
      <c r="L1253" s="57"/>
      <c r="M1253" s="57"/>
      <c r="N1253" s="57"/>
      <c r="O1253" s="57"/>
      <c r="P1253" s="57"/>
      <c r="Q1253" s="57"/>
      <c r="R1253" s="57"/>
      <c r="S1253" s="57"/>
      <c r="T1253" s="57"/>
      <c r="U1253" s="55"/>
      <c r="V1253" s="43"/>
      <c r="W1253" s="43"/>
      <c r="X1253" s="47"/>
      <c r="Y1253" s="56"/>
      <c r="Z1253" s="23"/>
      <c r="AA1253" s="7"/>
    </row>
    <row r="1254" spans="2:27" ht="25.5">
      <c r="B1254" s="6"/>
      <c r="J1254" s="52"/>
      <c r="K1254" s="53" t="s">
        <v>1243</v>
      </c>
      <c r="L1254" s="54">
        <f aca="true" t="shared" si="53" ref="L1254:T1254">SUM(L1255:L1265)</f>
        <v>959057.6</v>
      </c>
      <c r="M1254" s="54">
        <f t="shared" si="53"/>
        <v>97446.6</v>
      </c>
      <c r="N1254" s="54">
        <f t="shared" si="53"/>
        <v>0</v>
      </c>
      <c r="O1254" s="54">
        <f t="shared" si="53"/>
        <v>0</v>
      </c>
      <c r="P1254" s="54">
        <f t="shared" si="53"/>
        <v>0</v>
      </c>
      <c r="Q1254" s="54">
        <f t="shared" si="53"/>
        <v>0</v>
      </c>
      <c r="R1254" s="54">
        <f t="shared" si="53"/>
        <v>959057.6</v>
      </c>
      <c r="S1254" s="54">
        <f t="shared" si="53"/>
        <v>97446.6</v>
      </c>
      <c r="T1254" s="54">
        <f t="shared" si="53"/>
        <v>51026.9</v>
      </c>
      <c r="U1254" s="55" t="s">
        <v>683</v>
      </c>
      <c r="V1254" s="43"/>
      <c r="W1254" s="43"/>
      <c r="X1254" s="47"/>
      <c r="Y1254" s="56" t="s">
        <v>683</v>
      </c>
      <c r="Z1254" s="23"/>
      <c r="AA1254" s="7"/>
    </row>
    <row r="1255" spans="2:27" ht="51">
      <c r="B1255" s="6"/>
      <c r="J1255" s="52"/>
      <c r="K1255" s="53" t="s">
        <v>552</v>
      </c>
      <c r="L1255" s="57"/>
      <c r="M1255" s="57"/>
      <c r="N1255" s="57"/>
      <c r="O1255" s="57"/>
      <c r="P1255" s="57"/>
      <c r="Q1255" s="57"/>
      <c r="R1255" s="57"/>
      <c r="S1255" s="57"/>
      <c r="T1255" s="57"/>
      <c r="U1255" s="55"/>
      <c r="V1255" s="43"/>
      <c r="W1255" s="43"/>
      <c r="X1255" s="47"/>
      <c r="Y1255" s="56"/>
      <c r="Z1255" s="23"/>
      <c r="AA1255" s="7"/>
    </row>
    <row r="1256" spans="2:27" ht="76.5">
      <c r="B1256" s="6"/>
      <c r="J1256" s="52" t="s">
        <v>1244</v>
      </c>
      <c r="K1256" s="53" t="s">
        <v>1245</v>
      </c>
      <c r="L1256" s="57"/>
      <c r="M1256" s="57"/>
      <c r="N1256" s="57"/>
      <c r="O1256" s="57"/>
      <c r="P1256" s="57"/>
      <c r="Q1256" s="57"/>
      <c r="R1256" s="57"/>
      <c r="S1256" s="57"/>
      <c r="T1256" s="57"/>
      <c r="U1256" s="55"/>
      <c r="V1256" s="43"/>
      <c r="W1256" s="43"/>
      <c r="X1256" s="47"/>
      <c r="Y1256" s="56"/>
      <c r="Z1256" s="23"/>
      <c r="AA1256" s="7"/>
    </row>
    <row r="1257" spans="2:27" ht="114.75">
      <c r="B1257" s="6"/>
      <c r="J1257" s="52"/>
      <c r="K1257" s="53" t="s">
        <v>41</v>
      </c>
      <c r="L1257" s="58">
        <v>579320.7</v>
      </c>
      <c r="M1257" s="58">
        <v>97446.6</v>
      </c>
      <c r="N1257" s="58">
        <v>0</v>
      </c>
      <c r="O1257" s="58">
        <v>0</v>
      </c>
      <c r="P1257" s="58">
        <v>0</v>
      </c>
      <c r="Q1257" s="58">
        <v>0</v>
      </c>
      <c r="R1257" s="58">
        <f>L1257+N1257+P1257</f>
        <v>579320.7</v>
      </c>
      <c r="S1257" s="58">
        <f>M1257+O1257+Q1257</f>
        <v>97446.6</v>
      </c>
      <c r="T1257" s="58">
        <v>46895.6</v>
      </c>
      <c r="U1257" s="55" t="s">
        <v>1246</v>
      </c>
      <c r="V1257" s="43"/>
      <c r="W1257" s="43"/>
      <c r="X1257" s="47"/>
      <c r="Y1257" s="56" t="s">
        <v>1246</v>
      </c>
      <c r="Z1257" s="23"/>
      <c r="AA1257" s="7"/>
    </row>
    <row r="1258" spans="2:27" ht="12.75">
      <c r="B1258" s="6"/>
      <c r="J1258" s="52"/>
      <c r="K1258" s="59"/>
      <c r="L1258" s="57"/>
      <c r="M1258" s="57"/>
      <c r="N1258" s="57"/>
      <c r="O1258" s="57"/>
      <c r="P1258" s="57"/>
      <c r="Q1258" s="57"/>
      <c r="R1258" s="57"/>
      <c r="S1258" s="57"/>
      <c r="T1258" s="57"/>
      <c r="U1258" s="55"/>
      <c r="V1258" s="43"/>
      <c r="W1258" s="43"/>
      <c r="X1258" s="47"/>
      <c r="Y1258" s="56"/>
      <c r="Z1258" s="23"/>
      <c r="AA1258" s="7"/>
    </row>
    <row r="1259" spans="2:27" ht="76.5">
      <c r="B1259" s="6"/>
      <c r="J1259" s="52" t="s">
        <v>1247</v>
      </c>
      <c r="K1259" s="53" t="s">
        <v>1248</v>
      </c>
      <c r="L1259" s="57"/>
      <c r="M1259" s="57"/>
      <c r="N1259" s="57"/>
      <c r="O1259" s="57"/>
      <c r="P1259" s="57"/>
      <c r="Q1259" s="57"/>
      <c r="R1259" s="57"/>
      <c r="S1259" s="57"/>
      <c r="T1259" s="57"/>
      <c r="U1259" s="55"/>
      <c r="V1259" s="43"/>
      <c r="W1259" s="43"/>
      <c r="X1259" s="47"/>
      <c r="Y1259" s="56"/>
      <c r="Z1259" s="23"/>
      <c r="AA1259" s="7"/>
    </row>
    <row r="1260" spans="2:27" ht="280.5">
      <c r="B1260" s="6"/>
      <c r="J1260" s="52"/>
      <c r="K1260" s="53" t="s">
        <v>41</v>
      </c>
      <c r="L1260" s="58">
        <v>379440.6</v>
      </c>
      <c r="M1260" s="58">
        <v>0</v>
      </c>
      <c r="N1260" s="58">
        <v>0</v>
      </c>
      <c r="O1260" s="58">
        <v>0</v>
      </c>
      <c r="P1260" s="58">
        <v>0</v>
      </c>
      <c r="Q1260" s="58">
        <v>0</v>
      </c>
      <c r="R1260" s="58">
        <f>L1260+N1260+P1260</f>
        <v>379440.6</v>
      </c>
      <c r="S1260" s="58">
        <f>M1260+O1260+Q1260</f>
        <v>0</v>
      </c>
      <c r="T1260" s="58">
        <v>4131.3</v>
      </c>
      <c r="U1260" s="55" t="s">
        <v>1249</v>
      </c>
      <c r="V1260" s="43"/>
      <c r="W1260" s="43"/>
      <c r="X1260" s="47"/>
      <c r="Y1260" s="56" t="s">
        <v>1249</v>
      </c>
      <c r="Z1260" s="23"/>
      <c r="AA1260" s="7"/>
    </row>
    <row r="1261" spans="2:27" ht="12.75">
      <c r="B1261" s="6"/>
      <c r="J1261" s="52"/>
      <c r="K1261" s="59"/>
      <c r="L1261" s="57"/>
      <c r="M1261" s="57"/>
      <c r="N1261" s="57"/>
      <c r="O1261" s="57"/>
      <c r="P1261" s="57"/>
      <c r="Q1261" s="57"/>
      <c r="R1261" s="57"/>
      <c r="S1261" s="57"/>
      <c r="T1261" s="57"/>
      <c r="U1261" s="55"/>
      <c r="V1261" s="43"/>
      <c r="W1261" s="43"/>
      <c r="X1261" s="47"/>
      <c r="Y1261" s="56"/>
      <c r="Z1261" s="23"/>
      <c r="AA1261" s="7"/>
    </row>
    <row r="1262" spans="2:27" ht="51">
      <c r="B1262" s="6"/>
      <c r="J1262" s="52"/>
      <c r="K1262" s="53" t="s">
        <v>451</v>
      </c>
      <c r="L1262" s="57"/>
      <c r="M1262" s="57"/>
      <c r="N1262" s="57"/>
      <c r="O1262" s="57"/>
      <c r="P1262" s="57"/>
      <c r="Q1262" s="57"/>
      <c r="R1262" s="57"/>
      <c r="S1262" s="57"/>
      <c r="T1262" s="57"/>
      <c r="U1262" s="55"/>
      <c r="V1262" s="43"/>
      <c r="W1262" s="43"/>
      <c r="X1262" s="47"/>
      <c r="Y1262" s="56"/>
      <c r="Z1262" s="23"/>
      <c r="AA1262" s="7"/>
    </row>
    <row r="1263" spans="2:27" ht="51">
      <c r="B1263" s="6"/>
      <c r="J1263" s="52" t="s">
        <v>1250</v>
      </c>
      <c r="K1263" s="53" t="s">
        <v>1251</v>
      </c>
      <c r="L1263" s="57"/>
      <c r="M1263" s="57"/>
      <c r="N1263" s="57"/>
      <c r="O1263" s="57"/>
      <c r="P1263" s="57"/>
      <c r="Q1263" s="57"/>
      <c r="R1263" s="57"/>
      <c r="S1263" s="57"/>
      <c r="T1263" s="57"/>
      <c r="U1263" s="55"/>
      <c r="V1263" s="43"/>
      <c r="W1263" s="43"/>
      <c r="X1263" s="47"/>
      <c r="Y1263" s="56"/>
      <c r="Z1263" s="23"/>
      <c r="AA1263" s="7"/>
    </row>
    <row r="1264" spans="2:27" ht="76.5">
      <c r="B1264" s="6"/>
      <c r="J1264" s="52"/>
      <c r="K1264" s="60" t="s">
        <v>207</v>
      </c>
      <c r="L1264" s="58">
        <v>296.3</v>
      </c>
      <c r="M1264" s="58">
        <v>0</v>
      </c>
      <c r="N1264" s="58">
        <v>0</v>
      </c>
      <c r="O1264" s="58">
        <v>0</v>
      </c>
      <c r="P1264" s="58">
        <v>0</v>
      </c>
      <c r="Q1264" s="58">
        <v>0</v>
      </c>
      <c r="R1264" s="58">
        <f>L1264+N1264+P1264</f>
        <v>296.3</v>
      </c>
      <c r="S1264" s="58">
        <f>M1264+O1264+Q1264</f>
        <v>0</v>
      </c>
      <c r="T1264" s="58">
        <v>0</v>
      </c>
      <c r="U1264" s="55" t="s">
        <v>799</v>
      </c>
      <c r="V1264" s="43"/>
      <c r="W1264" s="43"/>
      <c r="X1264" s="47"/>
      <c r="Y1264" s="56" t="s">
        <v>799</v>
      </c>
      <c r="Z1264" s="23"/>
      <c r="AA1264" s="7"/>
    </row>
    <row r="1265" spans="2:27" ht="12.75">
      <c r="B1265" s="6"/>
      <c r="J1265" s="52"/>
      <c r="K1265" s="59"/>
      <c r="L1265" s="57"/>
      <c r="M1265" s="57"/>
      <c r="N1265" s="57"/>
      <c r="O1265" s="57"/>
      <c r="P1265" s="57"/>
      <c r="Q1265" s="57"/>
      <c r="R1265" s="57"/>
      <c r="S1265" s="57"/>
      <c r="T1265" s="57"/>
      <c r="U1265" s="55"/>
      <c r="V1265" s="43"/>
      <c r="W1265" s="43"/>
      <c r="X1265" s="47"/>
      <c r="Y1265" s="56"/>
      <c r="Z1265" s="23"/>
      <c r="AA1265" s="7"/>
    </row>
    <row r="1266" spans="2:27" ht="38.25">
      <c r="B1266" s="6"/>
      <c r="J1266" s="52"/>
      <c r="K1266" s="53" t="s">
        <v>1252</v>
      </c>
      <c r="L1266" s="54">
        <f aca="true" t="shared" si="54" ref="L1266:T1266">SUM(L1267:L1278)</f>
        <v>21508.699999999997</v>
      </c>
      <c r="M1266" s="54">
        <f t="shared" si="54"/>
        <v>11099.5</v>
      </c>
      <c r="N1266" s="54">
        <f t="shared" si="54"/>
        <v>0</v>
      </c>
      <c r="O1266" s="54">
        <f t="shared" si="54"/>
        <v>0</v>
      </c>
      <c r="P1266" s="54">
        <f t="shared" si="54"/>
        <v>0</v>
      </c>
      <c r="Q1266" s="54">
        <f t="shared" si="54"/>
        <v>0</v>
      </c>
      <c r="R1266" s="54">
        <f t="shared" si="54"/>
        <v>21508.699999999997</v>
      </c>
      <c r="S1266" s="54">
        <f t="shared" si="54"/>
        <v>11099.5</v>
      </c>
      <c r="T1266" s="54">
        <f t="shared" si="54"/>
        <v>11099.5</v>
      </c>
      <c r="U1266" s="55" t="s">
        <v>1253</v>
      </c>
      <c r="V1266" s="43"/>
      <c r="W1266" s="43"/>
      <c r="X1266" s="47"/>
      <c r="Y1266" s="56" t="s">
        <v>1253</v>
      </c>
      <c r="Z1266" s="23"/>
      <c r="AA1266" s="7"/>
    </row>
    <row r="1267" spans="2:27" ht="63.75">
      <c r="B1267" s="6"/>
      <c r="J1267" s="52"/>
      <c r="K1267" s="53" t="s">
        <v>284</v>
      </c>
      <c r="L1267" s="57"/>
      <c r="M1267" s="57"/>
      <c r="N1267" s="57"/>
      <c r="O1267" s="57"/>
      <c r="P1267" s="57"/>
      <c r="Q1267" s="57"/>
      <c r="R1267" s="57"/>
      <c r="S1267" s="57"/>
      <c r="T1267" s="57"/>
      <c r="U1267" s="55"/>
      <c r="V1267" s="43"/>
      <c r="W1267" s="43"/>
      <c r="X1267" s="47"/>
      <c r="Y1267" s="56"/>
      <c r="Z1267" s="23"/>
      <c r="AA1267" s="7"/>
    </row>
    <row r="1268" spans="2:27" ht="76.5">
      <c r="B1268" s="6"/>
      <c r="J1268" s="52" t="s">
        <v>1254</v>
      </c>
      <c r="K1268" s="53" t="s">
        <v>1255</v>
      </c>
      <c r="L1268" s="57"/>
      <c r="M1268" s="57"/>
      <c r="N1268" s="57"/>
      <c r="O1268" s="57"/>
      <c r="P1268" s="57"/>
      <c r="Q1268" s="57"/>
      <c r="R1268" s="57"/>
      <c r="S1268" s="57"/>
      <c r="T1268" s="57"/>
      <c r="U1268" s="55"/>
      <c r="V1268" s="43"/>
      <c r="W1268" s="43"/>
      <c r="X1268" s="47"/>
      <c r="Y1268" s="56"/>
      <c r="Z1268" s="23"/>
      <c r="AA1268" s="7"/>
    </row>
    <row r="1269" spans="2:27" ht="102">
      <c r="B1269" s="6"/>
      <c r="J1269" s="52"/>
      <c r="K1269" s="53" t="s">
        <v>848</v>
      </c>
      <c r="L1269" s="58">
        <v>20000</v>
      </c>
      <c r="M1269" s="58">
        <v>11099.5</v>
      </c>
      <c r="N1269" s="58">
        <v>0</v>
      </c>
      <c r="O1269" s="58">
        <v>0</v>
      </c>
      <c r="P1269" s="58">
        <v>0</v>
      </c>
      <c r="Q1269" s="58">
        <v>0</v>
      </c>
      <c r="R1269" s="58">
        <f>L1269+N1269+P1269</f>
        <v>20000</v>
      </c>
      <c r="S1269" s="58">
        <f>M1269+O1269+Q1269</f>
        <v>11099.5</v>
      </c>
      <c r="T1269" s="58">
        <v>11099.5</v>
      </c>
      <c r="U1269" s="55" t="s">
        <v>1256</v>
      </c>
      <c r="V1269" s="43"/>
      <c r="W1269" s="43"/>
      <c r="X1269" s="47"/>
      <c r="Y1269" s="56" t="s">
        <v>1256</v>
      </c>
      <c r="Z1269" s="23"/>
      <c r="AA1269" s="7"/>
    </row>
    <row r="1270" spans="2:27" ht="12.75">
      <c r="B1270" s="6"/>
      <c r="J1270" s="52"/>
      <c r="K1270" s="59"/>
      <c r="L1270" s="57"/>
      <c r="M1270" s="57"/>
      <c r="N1270" s="57"/>
      <c r="O1270" s="57"/>
      <c r="P1270" s="57"/>
      <c r="Q1270" s="57"/>
      <c r="R1270" s="57"/>
      <c r="S1270" s="57"/>
      <c r="T1270" s="57"/>
      <c r="U1270" s="55"/>
      <c r="V1270" s="43"/>
      <c r="W1270" s="43"/>
      <c r="X1270" s="47"/>
      <c r="Y1270" s="56"/>
      <c r="Z1270" s="23"/>
      <c r="AA1270" s="7"/>
    </row>
    <row r="1271" spans="2:27" ht="63.75">
      <c r="B1271" s="6"/>
      <c r="J1271" s="52"/>
      <c r="K1271" s="53" t="s">
        <v>436</v>
      </c>
      <c r="L1271" s="57"/>
      <c r="M1271" s="57"/>
      <c r="N1271" s="57"/>
      <c r="O1271" s="57"/>
      <c r="P1271" s="57"/>
      <c r="Q1271" s="57"/>
      <c r="R1271" s="57"/>
      <c r="S1271" s="57"/>
      <c r="T1271" s="57"/>
      <c r="U1271" s="55"/>
      <c r="V1271" s="43"/>
      <c r="W1271" s="43"/>
      <c r="X1271" s="47"/>
      <c r="Y1271" s="56"/>
      <c r="Z1271" s="23"/>
      <c r="AA1271" s="7"/>
    </row>
    <row r="1272" spans="2:27" ht="63.75">
      <c r="B1272" s="6"/>
      <c r="J1272" s="52" t="s">
        <v>1257</v>
      </c>
      <c r="K1272" s="53" t="s">
        <v>1258</v>
      </c>
      <c r="L1272" s="57"/>
      <c r="M1272" s="57"/>
      <c r="N1272" s="57"/>
      <c r="O1272" s="57"/>
      <c r="P1272" s="57"/>
      <c r="Q1272" s="57"/>
      <c r="R1272" s="57"/>
      <c r="S1272" s="57"/>
      <c r="T1272" s="57"/>
      <c r="U1272" s="55"/>
      <c r="V1272" s="43"/>
      <c r="W1272" s="43"/>
      <c r="X1272" s="47"/>
      <c r="Y1272" s="56"/>
      <c r="Z1272" s="23"/>
      <c r="AA1272" s="7"/>
    </row>
    <row r="1273" spans="2:27" ht="76.5">
      <c r="B1273" s="6"/>
      <c r="J1273" s="52"/>
      <c r="K1273" s="53" t="s">
        <v>207</v>
      </c>
      <c r="L1273" s="58">
        <v>650.1</v>
      </c>
      <c r="M1273" s="58">
        <v>0</v>
      </c>
      <c r="N1273" s="58">
        <v>0</v>
      </c>
      <c r="O1273" s="58">
        <v>0</v>
      </c>
      <c r="P1273" s="58">
        <v>0</v>
      </c>
      <c r="Q1273" s="58">
        <v>0</v>
      </c>
      <c r="R1273" s="58">
        <f>L1273+N1273+P1273</f>
        <v>650.1</v>
      </c>
      <c r="S1273" s="58">
        <f>M1273+O1273+Q1273</f>
        <v>0</v>
      </c>
      <c r="T1273" s="58">
        <v>0</v>
      </c>
      <c r="U1273" s="55" t="s">
        <v>342</v>
      </c>
      <c r="V1273" s="43"/>
      <c r="W1273" s="43"/>
      <c r="X1273" s="47"/>
      <c r="Y1273" s="56" t="s">
        <v>342</v>
      </c>
      <c r="Z1273" s="23"/>
      <c r="AA1273" s="7"/>
    </row>
    <row r="1274" spans="2:27" ht="12.75">
      <c r="B1274" s="6"/>
      <c r="J1274" s="52"/>
      <c r="K1274" s="59"/>
      <c r="L1274" s="57"/>
      <c r="M1274" s="57"/>
      <c r="N1274" s="57"/>
      <c r="O1274" s="57"/>
      <c r="P1274" s="57"/>
      <c r="Q1274" s="57"/>
      <c r="R1274" s="57"/>
      <c r="S1274" s="57"/>
      <c r="T1274" s="57"/>
      <c r="U1274" s="55"/>
      <c r="V1274" s="43"/>
      <c r="W1274" s="43"/>
      <c r="X1274" s="47"/>
      <c r="Y1274" s="56"/>
      <c r="Z1274" s="23"/>
      <c r="AA1274" s="7"/>
    </row>
    <row r="1275" spans="2:27" ht="51">
      <c r="B1275" s="6"/>
      <c r="J1275" s="52"/>
      <c r="K1275" s="53" t="s">
        <v>1259</v>
      </c>
      <c r="L1275" s="57"/>
      <c r="M1275" s="57"/>
      <c r="N1275" s="57"/>
      <c r="O1275" s="57"/>
      <c r="P1275" s="57"/>
      <c r="Q1275" s="57"/>
      <c r="R1275" s="57"/>
      <c r="S1275" s="57"/>
      <c r="T1275" s="57"/>
      <c r="U1275" s="55"/>
      <c r="V1275" s="43"/>
      <c r="W1275" s="43"/>
      <c r="X1275" s="47"/>
      <c r="Y1275" s="56"/>
      <c r="Z1275" s="23"/>
      <c r="AA1275" s="7"/>
    </row>
    <row r="1276" spans="2:27" ht="63.75">
      <c r="B1276" s="6"/>
      <c r="J1276" s="52" t="s">
        <v>1260</v>
      </c>
      <c r="K1276" s="53" t="s">
        <v>1261</v>
      </c>
      <c r="L1276" s="57"/>
      <c r="M1276" s="57"/>
      <c r="N1276" s="57"/>
      <c r="O1276" s="57"/>
      <c r="P1276" s="57"/>
      <c r="Q1276" s="57"/>
      <c r="R1276" s="57"/>
      <c r="S1276" s="57"/>
      <c r="T1276" s="57"/>
      <c r="U1276" s="55"/>
      <c r="V1276" s="43"/>
      <c r="W1276" s="43"/>
      <c r="X1276" s="47"/>
      <c r="Y1276" s="56"/>
      <c r="Z1276" s="23"/>
      <c r="AA1276" s="7"/>
    </row>
    <row r="1277" spans="2:27" ht="76.5">
      <c r="B1277" s="6"/>
      <c r="J1277" s="52"/>
      <c r="K1277" s="53" t="s">
        <v>207</v>
      </c>
      <c r="L1277" s="58">
        <v>858.6</v>
      </c>
      <c r="M1277" s="58">
        <v>0</v>
      </c>
      <c r="N1277" s="58">
        <v>0</v>
      </c>
      <c r="O1277" s="58">
        <v>0</v>
      </c>
      <c r="P1277" s="58">
        <v>0</v>
      </c>
      <c r="Q1277" s="58">
        <v>0</v>
      </c>
      <c r="R1277" s="58">
        <f>L1277+N1277+P1277</f>
        <v>858.6</v>
      </c>
      <c r="S1277" s="58">
        <f>M1277+O1277+Q1277</f>
        <v>0</v>
      </c>
      <c r="T1277" s="58">
        <v>0</v>
      </c>
      <c r="U1277" s="55" t="s">
        <v>342</v>
      </c>
      <c r="V1277" s="43"/>
      <c r="W1277" s="43"/>
      <c r="X1277" s="47"/>
      <c r="Y1277" s="56" t="s">
        <v>342</v>
      </c>
      <c r="Z1277" s="23"/>
      <c r="AA1277" s="7"/>
    </row>
    <row r="1278" spans="2:27" ht="12.75">
      <c r="B1278" s="6"/>
      <c r="J1278" s="52"/>
      <c r="K1278" s="53"/>
      <c r="L1278" s="57"/>
      <c r="M1278" s="57"/>
      <c r="N1278" s="57"/>
      <c r="O1278" s="57"/>
      <c r="P1278" s="57"/>
      <c r="Q1278" s="57"/>
      <c r="R1278" s="57"/>
      <c r="S1278" s="57"/>
      <c r="T1278" s="57"/>
      <c r="U1278" s="55"/>
      <c r="V1278" s="43"/>
      <c r="W1278" s="43"/>
      <c r="X1278" s="47"/>
      <c r="Y1278" s="56"/>
      <c r="Z1278" s="23"/>
      <c r="AA1278" s="7"/>
    </row>
    <row r="1279" spans="2:27" ht="25.5">
      <c r="B1279" s="6"/>
      <c r="J1279" s="61" t="s">
        <v>1262</v>
      </c>
      <c r="K1279" s="49" t="s">
        <v>1263</v>
      </c>
      <c r="L1279" s="40">
        <v>0</v>
      </c>
      <c r="M1279" s="40">
        <v>0</v>
      </c>
      <c r="N1279" s="40">
        <v>0</v>
      </c>
      <c r="O1279" s="40">
        <v>0</v>
      </c>
      <c r="P1279" s="40">
        <v>0</v>
      </c>
      <c r="Q1279" s="40">
        <v>0</v>
      </c>
      <c r="R1279" s="40">
        <v>0</v>
      </c>
      <c r="S1279" s="40">
        <v>0</v>
      </c>
      <c r="T1279" s="40">
        <v>0</v>
      </c>
      <c r="U1279" s="62"/>
      <c r="V1279" s="43"/>
      <c r="W1279" s="43"/>
      <c r="X1279" s="47"/>
      <c r="Y1279" s="63"/>
      <c r="Z1279" s="23"/>
      <c r="AA1279" s="7"/>
    </row>
    <row r="1280" spans="2:27" ht="12.75">
      <c r="B1280" s="6"/>
      <c r="J1280" s="61"/>
      <c r="K1280" s="49"/>
      <c r="L1280" s="40"/>
      <c r="M1280" s="40"/>
      <c r="N1280" s="40"/>
      <c r="O1280" s="64"/>
      <c r="P1280" s="40"/>
      <c r="Q1280" s="40"/>
      <c r="R1280" s="40"/>
      <c r="S1280" s="40"/>
      <c r="T1280" s="40"/>
      <c r="U1280" s="62"/>
      <c r="V1280" s="43"/>
      <c r="W1280" s="43"/>
      <c r="X1280" s="47"/>
      <c r="Y1280" s="63"/>
      <c r="Z1280" s="23"/>
      <c r="AA1280" s="7"/>
    </row>
    <row r="1281" spans="2:27" ht="25.5">
      <c r="B1281" s="6"/>
      <c r="J1281" s="61" t="s">
        <v>1264</v>
      </c>
      <c r="K1281" s="49" t="s">
        <v>1265</v>
      </c>
      <c r="L1281" s="40">
        <f aca="true" t="shared" si="55" ref="L1281:S1281">SUM(L1283:L1345)</f>
        <v>18986170</v>
      </c>
      <c r="M1281" s="40">
        <f t="shared" si="55"/>
        <v>112260.90000000001</v>
      </c>
      <c r="N1281" s="40">
        <f t="shared" si="55"/>
        <v>6159329.199999999</v>
      </c>
      <c r="O1281" s="40">
        <f t="shared" si="55"/>
        <v>279650.7</v>
      </c>
      <c r="P1281" s="40">
        <f t="shared" si="55"/>
        <v>0</v>
      </c>
      <c r="Q1281" s="40">
        <f t="shared" si="55"/>
        <v>0</v>
      </c>
      <c r="R1281" s="40">
        <f t="shared" si="55"/>
        <v>25145499.2</v>
      </c>
      <c r="S1281" s="40">
        <f t="shared" si="55"/>
        <v>391911.6</v>
      </c>
      <c r="T1281" s="40">
        <f>SUM(T1283:T1345)</f>
        <v>391911.6</v>
      </c>
      <c r="U1281" s="62" t="s">
        <v>1266</v>
      </c>
      <c r="V1281" s="43"/>
      <c r="W1281" s="43"/>
      <c r="X1281" s="47"/>
      <c r="Y1281" s="63" t="s">
        <v>1266</v>
      </c>
      <c r="Z1281" s="23"/>
      <c r="AA1281" s="7"/>
    </row>
    <row r="1282" spans="2:27" ht="12.75">
      <c r="B1282" s="6"/>
      <c r="J1282" s="65"/>
      <c r="K1282" s="49" t="s">
        <v>0</v>
      </c>
      <c r="L1282" s="58"/>
      <c r="M1282" s="58"/>
      <c r="N1282" s="58"/>
      <c r="O1282" s="58"/>
      <c r="P1282" s="58"/>
      <c r="Q1282" s="58"/>
      <c r="R1282" s="58"/>
      <c r="S1282" s="58"/>
      <c r="T1282" s="58"/>
      <c r="U1282" s="62"/>
      <c r="V1282" s="43"/>
      <c r="W1282" s="43"/>
      <c r="X1282" s="47"/>
      <c r="Y1282" s="63"/>
      <c r="Z1282" s="23"/>
      <c r="AA1282" s="7"/>
    </row>
    <row r="1283" spans="2:27" ht="51">
      <c r="B1283" s="6"/>
      <c r="J1283" s="65" t="s">
        <v>1267</v>
      </c>
      <c r="K1283" s="53" t="s">
        <v>1268</v>
      </c>
      <c r="L1283" s="58"/>
      <c r="M1283" s="58"/>
      <c r="N1283" s="58"/>
      <c r="O1283" s="58"/>
      <c r="P1283" s="58"/>
      <c r="Q1283" s="58"/>
      <c r="R1283" s="58"/>
      <c r="S1283" s="58"/>
      <c r="T1283" s="58"/>
      <c r="U1283" s="55"/>
      <c r="V1283" s="43"/>
      <c r="W1283" s="43"/>
      <c r="X1283" s="47"/>
      <c r="Y1283" s="56"/>
      <c r="Z1283" s="23"/>
      <c r="AA1283" s="7"/>
    </row>
    <row r="1284" spans="2:27" ht="63.75">
      <c r="B1284" s="6"/>
      <c r="J1284" s="65"/>
      <c r="K1284" s="53" t="s">
        <v>62</v>
      </c>
      <c r="L1284" s="58">
        <v>674670.1</v>
      </c>
      <c r="M1284" s="58">
        <v>0</v>
      </c>
      <c r="N1284" s="58">
        <v>1199000</v>
      </c>
      <c r="O1284" s="58">
        <v>0</v>
      </c>
      <c r="P1284" s="58">
        <v>0</v>
      </c>
      <c r="Q1284" s="58">
        <v>0</v>
      </c>
      <c r="R1284" s="58">
        <f>L1284+N1284+P1284</f>
        <v>1873670.1</v>
      </c>
      <c r="S1284" s="58">
        <f>M1284+O1284+Q1284</f>
        <v>0</v>
      </c>
      <c r="T1284" s="58">
        <v>0</v>
      </c>
      <c r="U1284" s="55" t="s">
        <v>1269</v>
      </c>
      <c r="V1284" s="43"/>
      <c r="W1284" s="43"/>
      <c r="X1284" s="47"/>
      <c r="Y1284" s="56" t="s">
        <v>1269</v>
      </c>
      <c r="Z1284" s="23"/>
      <c r="AA1284" s="7"/>
    </row>
    <row r="1285" spans="2:27" ht="12.75">
      <c r="B1285" s="6"/>
      <c r="J1285" s="65"/>
      <c r="K1285" s="59"/>
      <c r="L1285" s="58"/>
      <c r="M1285" s="58"/>
      <c r="N1285" s="58"/>
      <c r="O1285" s="58"/>
      <c r="P1285" s="58"/>
      <c r="Q1285" s="58"/>
      <c r="R1285" s="58"/>
      <c r="S1285" s="58"/>
      <c r="T1285" s="58"/>
      <c r="U1285" s="55"/>
      <c r="V1285" s="43"/>
      <c r="W1285" s="43"/>
      <c r="X1285" s="47"/>
      <c r="Y1285" s="56"/>
      <c r="Z1285" s="23"/>
      <c r="AA1285" s="7"/>
    </row>
    <row r="1286" spans="2:27" ht="25.5">
      <c r="B1286" s="6"/>
      <c r="J1286" s="65" t="s">
        <v>1270</v>
      </c>
      <c r="K1286" s="53" t="s">
        <v>1271</v>
      </c>
      <c r="L1286" s="58"/>
      <c r="M1286" s="58"/>
      <c r="N1286" s="58"/>
      <c r="O1286" s="58"/>
      <c r="P1286" s="58"/>
      <c r="Q1286" s="58"/>
      <c r="R1286" s="58"/>
      <c r="S1286" s="58"/>
      <c r="T1286" s="58"/>
      <c r="U1286" s="55"/>
      <c r="V1286" s="43"/>
      <c r="W1286" s="43"/>
      <c r="X1286" s="47"/>
      <c r="Y1286" s="56"/>
      <c r="Z1286" s="23"/>
      <c r="AA1286" s="7"/>
    </row>
    <row r="1287" spans="2:27" ht="63.75">
      <c r="B1287" s="6"/>
      <c r="J1287" s="65"/>
      <c r="K1287" s="53" t="s">
        <v>62</v>
      </c>
      <c r="L1287" s="58">
        <v>120000</v>
      </c>
      <c r="M1287" s="58">
        <v>0</v>
      </c>
      <c r="N1287" s="58">
        <v>120000</v>
      </c>
      <c r="O1287" s="58">
        <v>0</v>
      </c>
      <c r="P1287" s="58">
        <v>0</v>
      </c>
      <c r="Q1287" s="58">
        <v>0</v>
      </c>
      <c r="R1287" s="58">
        <f>L1287+N1287+P1287</f>
        <v>240000</v>
      </c>
      <c r="S1287" s="58">
        <f>M1287+O1287+Q1287</f>
        <v>0</v>
      </c>
      <c r="T1287" s="58">
        <v>0</v>
      </c>
      <c r="U1287" s="55" t="s">
        <v>1269</v>
      </c>
      <c r="V1287" s="43"/>
      <c r="W1287" s="43"/>
      <c r="X1287" s="47"/>
      <c r="Y1287" s="56" t="s">
        <v>1269</v>
      </c>
      <c r="Z1287" s="23"/>
      <c r="AA1287" s="7"/>
    </row>
    <row r="1288" spans="2:27" ht="12.75">
      <c r="B1288" s="6"/>
      <c r="J1288" s="65"/>
      <c r="K1288" s="59"/>
      <c r="L1288" s="58"/>
      <c r="M1288" s="58"/>
      <c r="N1288" s="58"/>
      <c r="O1288" s="58"/>
      <c r="P1288" s="58"/>
      <c r="Q1288" s="58"/>
      <c r="R1288" s="58"/>
      <c r="S1288" s="58"/>
      <c r="T1288" s="58"/>
      <c r="U1288" s="55"/>
      <c r="V1288" s="43"/>
      <c r="W1288" s="43"/>
      <c r="X1288" s="47"/>
      <c r="Y1288" s="56"/>
      <c r="Z1288" s="23"/>
      <c r="AA1288" s="7"/>
    </row>
    <row r="1289" spans="2:27" ht="102">
      <c r="B1289" s="6"/>
      <c r="J1289" s="65" t="s">
        <v>1272</v>
      </c>
      <c r="K1289" s="53" t="s">
        <v>1273</v>
      </c>
      <c r="L1289" s="58"/>
      <c r="M1289" s="58"/>
      <c r="N1289" s="58"/>
      <c r="O1289" s="58"/>
      <c r="P1289" s="58"/>
      <c r="Q1289" s="58"/>
      <c r="R1289" s="58"/>
      <c r="S1289" s="58"/>
      <c r="T1289" s="58"/>
      <c r="U1289" s="55"/>
      <c r="V1289" s="43"/>
      <c r="W1289" s="43"/>
      <c r="X1289" s="47"/>
      <c r="Y1289" s="56"/>
      <c r="Z1289" s="23"/>
      <c r="AA1289" s="7"/>
    </row>
    <row r="1290" spans="2:27" ht="153">
      <c r="B1290" s="6"/>
      <c r="J1290" s="65"/>
      <c r="K1290" s="53" t="s">
        <v>265</v>
      </c>
      <c r="L1290" s="58">
        <v>396514.5</v>
      </c>
      <c r="M1290" s="58">
        <v>0</v>
      </c>
      <c r="N1290" s="58">
        <v>65274.1</v>
      </c>
      <c r="O1290" s="58">
        <v>0</v>
      </c>
      <c r="P1290" s="58">
        <v>0</v>
      </c>
      <c r="Q1290" s="58">
        <v>0</v>
      </c>
      <c r="R1290" s="58">
        <f>L1290+N1290+P1290</f>
        <v>461788.6</v>
      </c>
      <c r="S1290" s="58">
        <f>M1290+O1290+Q1290</f>
        <v>0</v>
      </c>
      <c r="T1290" s="58">
        <v>0</v>
      </c>
      <c r="U1290" s="55" t="s">
        <v>1274</v>
      </c>
      <c r="V1290" s="43"/>
      <c r="W1290" s="43"/>
      <c r="X1290" s="47"/>
      <c r="Y1290" s="56" t="s">
        <v>1274</v>
      </c>
      <c r="Z1290" s="23"/>
      <c r="AA1290" s="7"/>
    </row>
    <row r="1291" spans="2:27" ht="12.75">
      <c r="B1291" s="6"/>
      <c r="J1291" s="65"/>
      <c r="K1291" s="59"/>
      <c r="L1291" s="58"/>
      <c r="M1291" s="58"/>
      <c r="N1291" s="58"/>
      <c r="O1291" s="58"/>
      <c r="P1291" s="58"/>
      <c r="Q1291" s="58"/>
      <c r="R1291" s="58"/>
      <c r="S1291" s="58"/>
      <c r="T1291" s="58"/>
      <c r="U1291" s="55"/>
      <c r="V1291" s="43"/>
      <c r="W1291" s="43"/>
      <c r="X1291" s="47"/>
      <c r="Y1291" s="56"/>
      <c r="Z1291" s="23"/>
      <c r="AA1291" s="7"/>
    </row>
    <row r="1292" spans="2:27" ht="63.75">
      <c r="B1292" s="6"/>
      <c r="J1292" s="65" t="s">
        <v>1275</v>
      </c>
      <c r="K1292" s="53" t="s">
        <v>1276</v>
      </c>
      <c r="L1292" s="58"/>
      <c r="M1292" s="58"/>
      <c r="N1292" s="58"/>
      <c r="O1292" s="58"/>
      <c r="P1292" s="58"/>
      <c r="Q1292" s="58"/>
      <c r="R1292" s="58"/>
      <c r="S1292" s="58"/>
      <c r="T1292" s="58"/>
      <c r="U1292" s="55"/>
      <c r="V1292" s="43"/>
      <c r="W1292" s="43"/>
      <c r="X1292" s="47"/>
      <c r="Y1292" s="56"/>
      <c r="Z1292" s="23"/>
      <c r="AA1292" s="7"/>
    </row>
    <row r="1293" spans="2:27" ht="153">
      <c r="B1293" s="6"/>
      <c r="J1293" s="65"/>
      <c r="K1293" s="53" t="s">
        <v>62</v>
      </c>
      <c r="L1293" s="58">
        <v>800759.5</v>
      </c>
      <c r="M1293" s="58">
        <v>0</v>
      </c>
      <c r="N1293" s="58">
        <v>771039.7</v>
      </c>
      <c r="O1293" s="58">
        <v>0</v>
      </c>
      <c r="P1293" s="58">
        <v>0</v>
      </c>
      <c r="Q1293" s="58">
        <v>0</v>
      </c>
      <c r="R1293" s="58">
        <f>L1293+N1293+P1293</f>
        <v>1571799.2</v>
      </c>
      <c r="S1293" s="58">
        <f>M1293+O1293+Q1293</f>
        <v>0</v>
      </c>
      <c r="T1293" s="58">
        <v>0</v>
      </c>
      <c r="U1293" s="55" t="s">
        <v>1274</v>
      </c>
      <c r="V1293" s="43"/>
      <c r="W1293" s="43"/>
      <c r="X1293" s="47"/>
      <c r="Y1293" s="56" t="s">
        <v>1274</v>
      </c>
      <c r="Z1293" s="23"/>
      <c r="AA1293" s="7"/>
    </row>
    <row r="1294" spans="2:27" ht="12.75">
      <c r="B1294" s="6"/>
      <c r="J1294" s="65"/>
      <c r="K1294" s="59"/>
      <c r="L1294" s="58"/>
      <c r="M1294" s="58"/>
      <c r="N1294" s="58"/>
      <c r="O1294" s="58"/>
      <c r="P1294" s="58"/>
      <c r="Q1294" s="58"/>
      <c r="R1294" s="58"/>
      <c r="S1294" s="58"/>
      <c r="T1294" s="58"/>
      <c r="U1294" s="55"/>
      <c r="V1294" s="43"/>
      <c r="W1294" s="43"/>
      <c r="X1294" s="47"/>
      <c r="Y1294" s="56"/>
      <c r="Z1294" s="23"/>
      <c r="AA1294" s="7"/>
    </row>
    <row r="1295" spans="2:27" ht="25.5">
      <c r="B1295" s="6"/>
      <c r="J1295" s="65" t="s">
        <v>1277</v>
      </c>
      <c r="K1295" s="53" t="s">
        <v>1278</v>
      </c>
      <c r="L1295" s="58"/>
      <c r="M1295" s="58"/>
      <c r="N1295" s="58"/>
      <c r="O1295" s="58"/>
      <c r="P1295" s="58"/>
      <c r="Q1295" s="58"/>
      <c r="R1295" s="58"/>
      <c r="S1295" s="58"/>
      <c r="T1295" s="58"/>
      <c r="U1295" s="55"/>
      <c r="V1295" s="43"/>
      <c r="W1295" s="43"/>
      <c r="X1295" s="47"/>
      <c r="Y1295" s="56"/>
      <c r="Z1295" s="23"/>
      <c r="AA1295" s="7"/>
    </row>
    <row r="1296" spans="2:27" ht="63.75">
      <c r="B1296" s="6"/>
      <c r="J1296" s="65"/>
      <c r="K1296" s="53" t="s">
        <v>62</v>
      </c>
      <c r="L1296" s="58">
        <v>1872793.2</v>
      </c>
      <c r="M1296" s="58">
        <v>0</v>
      </c>
      <c r="N1296" s="58">
        <v>144713.8</v>
      </c>
      <c r="O1296" s="58">
        <v>0</v>
      </c>
      <c r="P1296" s="58">
        <v>0</v>
      </c>
      <c r="Q1296" s="58">
        <v>0</v>
      </c>
      <c r="R1296" s="58">
        <f>L1296+N1296+P1296</f>
        <v>2017507</v>
      </c>
      <c r="S1296" s="58">
        <f>M1296+O1296+Q1296</f>
        <v>0</v>
      </c>
      <c r="T1296" s="58">
        <v>0</v>
      </c>
      <c r="U1296" s="55" t="s">
        <v>1279</v>
      </c>
      <c r="V1296" s="43"/>
      <c r="W1296" s="43"/>
      <c r="X1296" s="47"/>
      <c r="Y1296" s="56" t="s">
        <v>1279</v>
      </c>
      <c r="Z1296" s="23"/>
      <c r="AA1296" s="7"/>
    </row>
    <row r="1297" spans="2:27" ht="12.75">
      <c r="B1297" s="6"/>
      <c r="J1297" s="65"/>
      <c r="K1297" s="59"/>
      <c r="L1297" s="58"/>
      <c r="M1297" s="58"/>
      <c r="N1297" s="58"/>
      <c r="O1297" s="58"/>
      <c r="P1297" s="58"/>
      <c r="Q1297" s="66"/>
      <c r="R1297" s="58"/>
      <c r="S1297" s="58"/>
      <c r="T1297" s="58"/>
      <c r="U1297" s="55"/>
      <c r="V1297" s="43"/>
      <c r="W1297" s="43"/>
      <c r="X1297" s="47"/>
      <c r="Y1297" s="56"/>
      <c r="Z1297" s="23"/>
      <c r="AA1297" s="7"/>
    </row>
    <row r="1298" spans="2:27" ht="38.25">
      <c r="B1298" s="6"/>
      <c r="J1298" s="65" t="s">
        <v>1280</v>
      </c>
      <c r="K1298" s="53" t="s">
        <v>1281</v>
      </c>
      <c r="L1298" s="58"/>
      <c r="M1298" s="58"/>
      <c r="N1298" s="58"/>
      <c r="O1298" s="58"/>
      <c r="P1298" s="58"/>
      <c r="Q1298" s="58"/>
      <c r="R1298" s="58"/>
      <c r="S1298" s="58"/>
      <c r="T1298" s="58"/>
      <c r="U1298" s="55"/>
      <c r="V1298" s="43"/>
      <c r="W1298" s="43"/>
      <c r="X1298" s="47"/>
      <c r="Y1298" s="56"/>
      <c r="Z1298" s="23"/>
      <c r="AA1298" s="7"/>
    </row>
    <row r="1299" spans="2:27" ht="38.25">
      <c r="B1299" s="6"/>
      <c r="J1299" s="65"/>
      <c r="K1299" s="53" t="s">
        <v>265</v>
      </c>
      <c r="L1299" s="58">
        <v>1025175.1</v>
      </c>
      <c r="M1299" s="58">
        <v>8169.5</v>
      </c>
      <c r="N1299" s="58">
        <v>353169.7</v>
      </c>
      <c r="O1299" s="58">
        <v>51649.3</v>
      </c>
      <c r="P1299" s="58">
        <v>0</v>
      </c>
      <c r="Q1299" s="58">
        <v>0</v>
      </c>
      <c r="R1299" s="58">
        <f>L1299+N1299+P1299</f>
        <v>1378344.8</v>
      </c>
      <c r="S1299" s="58">
        <f>M1299+O1299+Q1299</f>
        <v>59818.8</v>
      </c>
      <c r="T1299" s="58">
        <v>59818.8</v>
      </c>
      <c r="U1299" s="55" t="s">
        <v>1282</v>
      </c>
      <c r="V1299" s="43"/>
      <c r="W1299" s="43"/>
      <c r="X1299" s="47"/>
      <c r="Y1299" s="56" t="s">
        <v>1282</v>
      </c>
      <c r="Z1299" s="23"/>
      <c r="AA1299" s="7"/>
    </row>
    <row r="1300" spans="2:27" ht="12.75">
      <c r="B1300" s="6"/>
      <c r="J1300" s="65"/>
      <c r="K1300" s="59"/>
      <c r="L1300" s="58"/>
      <c r="M1300" s="58"/>
      <c r="N1300" s="58"/>
      <c r="O1300" s="58"/>
      <c r="P1300" s="58"/>
      <c r="Q1300" s="58"/>
      <c r="R1300" s="58"/>
      <c r="S1300" s="58"/>
      <c r="T1300" s="58"/>
      <c r="U1300" s="55"/>
      <c r="V1300" s="43"/>
      <c r="W1300" s="43"/>
      <c r="X1300" s="47"/>
      <c r="Y1300" s="56"/>
      <c r="Z1300" s="23"/>
      <c r="AA1300" s="7"/>
    </row>
    <row r="1301" spans="2:27" ht="51">
      <c r="B1301" s="6"/>
      <c r="J1301" s="65" t="s">
        <v>1283</v>
      </c>
      <c r="K1301" s="53" t="s">
        <v>1284</v>
      </c>
      <c r="L1301" s="58"/>
      <c r="M1301" s="58"/>
      <c r="N1301" s="58"/>
      <c r="O1301" s="58"/>
      <c r="P1301" s="58"/>
      <c r="Q1301" s="58"/>
      <c r="R1301" s="58"/>
      <c r="S1301" s="58"/>
      <c r="T1301" s="58"/>
      <c r="U1301" s="55"/>
      <c r="V1301" s="43"/>
      <c r="W1301" s="43"/>
      <c r="X1301" s="47"/>
      <c r="Y1301" s="56"/>
      <c r="Z1301" s="23"/>
      <c r="AA1301" s="7"/>
    </row>
    <row r="1302" spans="2:27" ht="102">
      <c r="B1302" s="6"/>
      <c r="J1302" s="65"/>
      <c r="K1302" s="53" t="s">
        <v>265</v>
      </c>
      <c r="L1302" s="58">
        <v>950000</v>
      </c>
      <c r="M1302" s="58">
        <v>10261.3</v>
      </c>
      <c r="N1302" s="58">
        <v>50000</v>
      </c>
      <c r="O1302" s="58">
        <v>15000</v>
      </c>
      <c r="P1302" s="58">
        <v>0</v>
      </c>
      <c r="Q1302" s="58">
        <v>0</v>
      </c>
      <c r="R1302" s="58">
        <f>L1302+N1302+P1302</f>
        <v>1000000</v>
      </c>
      <c r="S1302" s="58">
        <f>M1302+O1302+Q1302</f>
        <v>25261.3</v>
      </c>
      <c r="T1302" s="58">
        <v>25261.3</v>
      </c>
      <c r="U1302" s="55" t="s">
        <v>1285</v>
      </c>
      <c r="V1302" s="43"/>
      <c r="W1302" s="43"/>
      <c r="X1302" s="47"/>
      <c r="Y1302" s="56" t="s">
        <v>1285</v>
      </c>
      <c r="Z1302" s="23"/>
      <c r="AA1302" s="7"/>
    </row>
    <row r="1303" spans="2:27" ht="12.75">
      <c r="B1303" s="6"/>
      <c r="J1303" s="65"/>
      <c r="K1303" s="59"/>
      <c r="L1303" s="58"/>
      <c r="M1303" s="58"/>
      <c r="N1303" s="58"/>
      <c r="O1303" s="58"/>
      <c r="P1303" s="58"/>
      <c r="Q1303" s="58"/>
      <c r="R1303" s="58"/>
      <c r="S1303" s="58"/>
      <c r="T1303" s="58"/>
      <c r="U1303" s="55"/>
      <c r="V1303" s="43"/>
      <c r="W1303" s="43"/>
      <c r="X1303" s="47"/>
      <c r="Y1303" s="56"/>
      <c r="Z1303" s="23"/>
      <c r="AA1303" s="7"/>
    </row>
    <row r="1304" spans="2:27" ht="51">
      <c r="B1304" s="6"/>
      <c r="J1304" s="65" t="s">
        <v>1286</v>
      </c>
      <c r="K1304" s="53" t="s">
        <v>1287</v>
      </c>
      <c r="L1304" s="58"/>
      <c r="M1304" s="58"/>
      <c r="N1304" s="58"/>
      <c r="O1304" s="58"/>
      <c r="P1304" s="58"/>
      <c r="Q1304" s="58"/>
      <c r="R1304" s="58"/>
      <c r="S1304" s="58"/>
      <c r="T1304" s="58"/>
      <c r="U1304" s="55"/>
      <c r="V1304" s="43"/>
      <c r="W1304" s="43"/>
      <c r="X1304" s="47"/>
      <c r="Y1304" s="56"/>
      <c r="Z1304" s="23"/>
      <c r="AA1304" s="7"/>
    </row>
    <row r="1305" spans="2:27" ht="102">
      <c r="B1305" s="6"/>
      <c r="J1305" s="65"/>
      <c r="K1305" s="53" t="s">
        <v>265</v>
      </c>
      <c r="L1305" s="58">
        <v>3460872.4</v>
      </c>
      <c r="M1305" s="58">
        <v>19</v>
      </c>
      <c r="N1305" s="58">
        <v>186900</v>
      </c>
      <c r="O1305" s="58">
        <v>0</v>
      </c>
      <c r="P1305" s="58">
        <v>0</v>
      </c>
      <c r="Q1305" s="58">
        <v>0</v>
      </c>
      <c r="R1305" s="58">
        <f>L1305+N1305+P1305</f>
        <v>3647772.4</v>
      </c>
      <c r="S1305" s="58">
        <f>M1305+O1305+Q1305</f>
        <v>19</v>
      </c>
      <c r="T1305" s="58">
        <v>19</v>
      </c>
      <c r="U1305" s="55" t="s">
        <v>1288</v>
      </c>
      <c r="V1305" s="43"/>
      <c r="W1305" s="43"/>
      <c r="X1305" s="47"/>
      <c r="Y1305" s="56" t="s">
        <v>1288</v>
      </c>
      <c r="Z1305" s="23"/>
      <c r="AA1305" s="7"/>
    </row>
    <row r="1306" spans="2:27" ht="12.75">
      <c r="B1306" s="6"/>
      <c r="J1306" s="65"/>
      <c r="K1306" s="59"/>
      <c r="L1306" s="58"/>
      <c r="M1306" s="58"/>
      <c r="N1306" s="58"/>
      <c r="O1306" s="58"/>
      <c r="P1306" s="58"/>
      <c r="Q1306" s="58"/>
      <c r="R1306" s="58"/>
      <c r="S1306" s="58"/>
      <c r="T1306" s="58"/>
      <c r="U1306" s="55"/>
      <c r="V1306" s="43"/>
      <c r="W1306" s="43"/>
      <c r="X1306" s="47"/>
      <c r="Y1306" s="56"/>
      <c r="Z1306" s="23"/>
      <c r="AA1306" s="7"/>
    </row>
    <row r="1307" spans="2:27" ht="38.25">
      <c r="B1307" s="6"/>
      <c r="J1307" s="65"/>
      <c r="K1307" s="53" t="s">
        <v>1289</v>
      </c>
      <c r="L1307" s="58"/>
      <c r="M1307" s="58"/>
      <c r="N1307" s="58"/>
      <c r="O1307" s="58"/>
      <c r="P1307" s="58"/>
      <c r="Q1307" s="58"/>
      <c r="R1307" s="58"/>
      <c r="S1307" s="66"/>
      <c r="T1307" s="58"/>
      <c r="U1307" s="55"/>
      <c r="V1307" s="43"/>
      <c r="W1307" s="43"/>
      <c r="X1307" s="47"/>
      <c r="Y1307" s="56"/>
      <c r="Z1307" s="23"/>
      <c r="AA1307" s="7"/>
    </row>
    <row r="1308" spans="2:27" ht="114.75">
      <c r="B1308" s="6"/>
      <c r="J1308" s="65" t="s">
        <v>1290</v>
      </c>
      <c r="K1308" s="53" t="s">
        <v>1291</v>
      </c>
      <c r="L1308" s="58"/>
      <c r="M1308" s="58"/>
      <c r="N1308" s="58"/>
      <c r="O1308" s="58"/>
      <c r="P1308" s="58"/>
      <c r="Q1308" s="58"/>
      <c r="R1308" s="58"/>
      <c r="S1308" s="58"/>
      <c r="T1308" s="58"/>
      <c r="U1308" s="55"/>
      <c r="V1308" s="43"/>
      <c r="W1308" s="43"/>
      <c r="X1308" s="47"/>
      <c r="Y1308" s="56"/>
      <c r="Z1308" s="23"/>
      <c r="AA1308" s="7"/>
    </row>
    <row r="1309" spans="2:27" ht="38.25">
      <c r="B1309" s="6"/>
      <c r="J1309" s="65"/>
      <c r="K1309" s="53" t="s">
        <v>62</v>
      </c>
      <c r="L1309" s="58">
        <v>424439.8</v>
      </c>
      <c r="M1309" s="58">
        <v>93811.1</v>
      </c>
      <c r="N1309" s="58">
        <v>89348.3</v>
      </c>
      <c r="O1309" s="58">
        <v>89348.3</v>
      </c>
      <c r="P1309" s="58">
        <v>0</v>
      </c>
      <c r="Q1309" s="58">
        <v>0</v>
      </c>
      <c r="R1309" s="58">
        <f>L1309+N1309+P1309</f>
        <v>513788.1</v>
      </c>
      <c r="S1309" s="58">
        <f>M1309+O1309+Q1309</f>
        <v>183159.40000000002</v>
      </c>
      <c r="T1309" s="58">
        <v>183159.40000000002</v>
      </c>
      <c r="U1309" s="55" t="s">
        <v>1292</v>
      </c>
      <c r="V1309" s="43"/>
      <c r="W1309" s="43"/>
      <c r="X1309" s="47"/>
      <c r="Y1309" s="56" t="s">
        <v>1292</v>
      </c>
      <c r="Z1309" s="23"/>
      <c r="AA1309" s="7"/>
    </row>
    <row r="1310" spans="2:27" ht="12.75">
      <c r="B1310" s="6"/>
      <c r="J1310" s="65"/>
      <c r="K1310" s="59"/>
      <c r="L1310" s="58"/>
      <c r="M1310" s="58"/>
      <c r="N1310" s="58"/>
      <c r="O1310" s="58"/>
      <c r="P1310" s="58"/>
      <c r="Q1310" s="58"/>
      <c r="R1310" s="58"/>
      <c r="S1310" s="58"/>
      <c r="T1310" s="58"/>
      <c r="U1310" s="55"/>
      <c r="V1310" s="43"/>
      <c r="W1310" s="43"/>
      <c r="X1310" s="47"/>
      <c r="Y1310" s="56"/>
      <c r="Z1310" s="23"/>
      <c r="AA1310" s="7"/>
    </row>
    <row r="1311" spans="2:27" ht="25.5">
      <c r="B1311" s="6"/>
      <c r="J1311" s="65"/>
      <c r="K1311" s="53" t="s">
        <v>1293</v>
      </c>
      <c r="L1311" s="58"/>
      <c r="M1311" s="58"/>
      <c r="N1311" s="58"/>
      <c r="O1311" s="58"/>
      <c r="P1311" s="58"/>
      <c r="Q1311" s="58"/>
      <c r="R1311" s="58"/>
      <c r="S1311" s="58"/>
      <c r="T1311" s="58"/>
      <c r="U1311" s="55"/>
      <c r="V1311" s="43"/>
      <c r="W1311" s="43"/>
      <c r="X1311" s="47"/>
      <c r="Y1311" s="56"/>
      <c r="Z1311" s="23"/>
      <c r="AA1311" s="7"/>
    </row>
    <row r="1312" spans="2:27" ht="51">
      <c r="B1312" s="6"/>
      <c r="J1312" s="65" t="s">
        <v>1294</v>
      </c>
      <c r="K1312" s="53" t="s">
        <v>1295</v>
      </c>
      <c r="L1312" s="58"/>
      <c r="M1312" s="58"/>
      <c r="N1312" s="58"/>
      <c r="O1312" s="58"/>
      <c r="P1312" s="58"/>
      <c r="Q1312" s="58"/>
      <c r="R1312" s="58"/>
      <c r="S1312" s="58"/>
      <c r="T1312" s="58"/>
      <c r="U1312" s="55"/>
      <c r="V1312" s="43"/>
      <c r="W1312" s="43"/>
      <c r="X1312" s="47"/>
      <c r="Y1312" s="56"/>
      <c r="Z1312" s="23"/>
      <c r="AA1312" s="7"/>
    </row>
    <row r="1313" spans="2:27" ht="63.75">
      <c r="B1313" s="6"/>
      <c r="J1313" s="65"/>
      <c r="K1313" s="53" t="s">
        <v>62</v>
      </c>
      <c r="L1313" s="58">
        <v>907490</v>
      </c>
      <c r="M1313" s="58">
        <v>0</v>
      </c>
      <c r="N1313" s="58">
        <v>1264776.1</v>
      </c>
      <c r="O1313" s="58">
        <v>0</v>
      </c>
      <c r="P1313" s="58">
        <v>0</v>
      </c>
      <c r="Q1313" s="58">
        <v>0</v>
      </c>
      <c r="R1313" s="58">
        <f>L1313+N1313+P1313</f>
        <v>2172266.1</v>
      </c>
      <c r="S1313" s="58">
        <f>M1313+O1313+Q1313</f>
        <v>0</v>
      </c>
      <c r="T1313" s="58">
        <v>0</v>
      </c>
      <c r="U1313" s="55" t="s">
        <v>1296</v>
      </c>
      <c r="V1313" s="43"/>
      <c r="W1313" s="43"/>
      <c r="X1313" s="47"/>
      <c r="Y1313" s="56" t="s">
        <v>1296</v>
      </c>
      <c r="Z1313" s="23"/>
      <c r="AA1313" s="7"/>
    </row>
    <row r="1314" spans="2:27" ht="12.75">
      <c r="B1314" s="6"/>
      <c r="J1314" s="65"/>
      <c r="K1314" s="59"/>
      <c r="L1314" s="58"/>
      <c r="M1314" s="58"/>
      <c r="N1314" s="58"/>
      <c r="O1314" s="58"/>
      <c r="P1314" s="58"/>
      <c r="Q1314" s="58"/>
      <c r="R1314" s="58"/>
      <c r="S1314" s="58"/>
      <c r="T1314" s="58"/>
      <c r="U1314" s="55"/>
      <c r="V1314" s="43"/>
      <c r="W1314" s="43"/>
      <c r="X1314" s="47"/>
      <c r="Y1314" s="56"/>
      <c r="Z1314" s="23"/>
      <c r="AA1314" s="7"/>
    </row>
    <row r="1315" spans="2:27" ht="38.25">
      <c r="B1315" s="6"/>
      <c r="J1315" s="65"/>
      <c r="K1315" s="53" t="s">
        <v>1297</v>
      </c>
      <c r="L1315" s="58"/>
      <c r="M1315" s="58"/>
      <c r="N1315" s="58"/>
      <c r="O1315" s="58"/>
      <c r="P1315" s="58"/>
      <c r="Q1315" s="58"/>
      <c r="R1315" s="58"/>
      <c r="S1315" s="58"/>
      <c r="T1315" s="58"/>
      <c r="U1315" s="55"/>
      <c r="V1315" s="43"/>
      <c r="W1315" s="43"/>
      <c r="X1315" s="47"/>
      <c r="Y1315" s="56"/>
      <c r="Z1315" s="23"/>
      <c r="AA1315" s="7"/>
    </row>
    <row r="1316" spans="2:27" ht="140.25">
      <c r="B1316" s="6"/>
      <c r="J1316" s="65" t="s">
        <v>1298</v>
      </c>
      <c r="K1316" s="53" t="s">
        <v>1299</v>
      </c>
      <c r="L1316" s="58"/>
      <c r="M1316" s="58"/>
      <c r="N1316" s="58"/>
      <c r="O1316" s="58"/>
      <c r="P1316" s="58"/>
      <c r="Q1316" s="58"/>
      <c r="R1316" s="58"/>
      <c r="S1316" s="58"/>
      <c r="T1316" s="58"/>
      <c r="U1316" s="55"/>
      <c r="V1316" s="43"/>
      <c r="W1316" s="43"/>
      <c r="X1316" s="47"/>
      <c r="Y1316" s="56"/>
      <c r="Z1316" s="23"/>
      <c r="AA1316" s="7"/>
    </row>
    <row r="1317" spans="2:27" ht="63.75">
      <c r="B1317" s="6"/>
      <c r="J1317" s="65"/>
      <c r="K1317" s="53" t="s">
        <v>62</v>
      </c>
      <c r="L1317" s="58">
        <v>270182.8</v>
      </c>
      <c r="M1317" s="58">
        <v>0</v>
      </c>
      <c r="N1317" s="58">
        <v>105860.2</v>
      </c>
      <c r="O1317" s="58">
        <v>0</v>
      </c>
      <c r="P1317" s="58">
        <v>0</v>
      </c>
      <c r="Q1317" s="58">
        <v>0</v>
      </c>
      <c r="R1317" s="58">
        <f>L1317+N1317+P1317</f>
        <v>376043</v>
      </c>
      <c r="S1317" s="58">
        <f>M1317+O1317+Q1317</f>
        <v>0</v>
      </c>
      <c r="T1317" s="58">
        <v>0</v>
      </c>
      <c r="U1317" s="55" t="s">
        <v>1300</v>
      </c>
      <c r="V1317" s="43"/>
      <c r="W1317" s="43"/>
      <c r="X1317" s="47"/>
      <c r="Y1317" s="56" t="s">
        <v>1300</v>
      </c>
      <c r="Z1317" s="23"/>
      <c r="AA1317" s="7"/>
    </row>
    <row r="1318" spans="2:27" ht="12.75">
      <c r="B1318" s="6"/>
      <c r="J1318" s="65"/>
      <c r="K1318" s="59"/>
      <c r="L1318" s="58"/>
      <c r="M1318" s="58"/>
      <c r="N1318" s="58"/>
      <c r="O1318" s="58"/>
      <c r="P1318" s="58"/>
      <c r="Q1318" s="58"/>
      <c r="R1318" s="58"/>
      <c r="S1318" s="58"/>
      <c r="T1318" s="58"/>
      <c r="U1318" s="55"/>
      <c r="V1318" s="43"/>
      <c r="W1318" s="43"/>
      <c r="X1318" s="47"/>
      <c r="Y1318" s="56"/>
      <c r="Z1318" s="23"/>
      <c r="AA1318" s="7"/>
    </row>
    <row r="1319" spans="2:27" ht="25.5">
      <c r="B1319" s="6"/>
      <c r="J1319" s="65"/>
      <c r="K1319" s="53" t="s">
        <v>1301</v>
      </c>
      <c r="L1319" s="58"/>
      <c r="M1319" s="58"/>
      <c r="N1319" s="58"/>
      <c r="O1319" s="58"/>
      <c r="P1319" s="58"/>
      <c r="Q1319" s="58"/>
      <c r="R1319" s="58"/>
      <c r="S1319" s="58"/>
      <c r="T1319" s="58"/>
      <c r="U1319" s="55"/>
      <c r="V1319" s="43"/>
      <c r="W1319" s="43"/>
      <c r="X1319" s="47"/>
      <c r="Y1319" s="56"/>
      <c r="Z1319" s="23"/>
      <c r="AA1319" s="7"/>
    </row>
    <row r="1320" spans="2:27" ht="102">
      <c r="B1320" s="6"/>
      <c r="J1320" s="65" t="s">
        <v>1302</v>
      </c>
      <c r="K1320" s="53" t="s">
        <v>1303</v>
      </c>
      <c r="L1320" s="58"/>
      <c r="M1320" s="58"/>
      <c r="N1320" s="58"/>
      <c r="O1320" s="58"/>
      <c r="P1320" s="58"/>
      <c r="Q1320" s="58"/>
      <c r="R1320" s="58"/>
      <c r="S1320" s="58"/>
      <c r="T1320" s="58"/>
      <c r="U1320" s="55"/>
      <c r="V1320" s="43"/>
      <c r="W1320" s="43"/>
      <c r="X1320" s="47"/>
      <c r="Y1320" s="56"/>
      <c r="Z1320" s="23"/>
      <c r="AA1320" s="7"/>
    </row>
    <row r="1321" spans="2:27" ht="63.75">
      <c r="B1321" s="6"/>
      <c r="J1321" s="65"/>
      <c r="K1321" s="53" t="s">
        <v>62</v>
      </c>
      <c r="L1321" s="58">
        <v>2794421.1</v>
      </c>
      <c r="M1321" s="58">
        <v>0</v>
      </c>
      <c r="N1321" s="58">
        <v>905579</v>
      </c>
      <c r="O1321" s="58">
        <v>0</v>
      </c>
      <c r="P1321" s="58">
        <v>0</v>
      </c>
      <c r="Q1321" s="58">
        <v>0</v>
      </c>
      <c r="R1321" s="58">
        <f>L1321+N1321+P1321</f>
        <v>3700000.1</v>
      </c>
      <c r="S1321" s="58">
        <f>M1321+O1321+Q1321</f>
        <v>0</v>
      </c>
      <c r="T1321" s="58">
        <v>0</v>
      </c>
      <c r="U1321" s="55" t="s">
        <v>1304</v>
      </c>
      <c r="V1321" s="43"/>
      <c r="W1321" s="43"/>
      <c r="X1321" s="47"/>
      <c r="Y1321" s="56" t="s">
        <v>1304</v>
      </c>
      <c r="Z1321" s="23"/>
      <c r="AA1321" s="7"/>
    </row>
    <row r="1322" spans="2:27" ht="12.75">
      <c r="B1322" s="6"/>
      <c r="J1322" s="65"/>
      <c r="K1322" s="59"/>
      <c r="L1322" s="58"/>
      <c r="M1322" s="58"/>
      <c r="N1322" s="58"/>
      <c r="O1322" s="58"/>
      <c r="P1322" s="58"/>
      <c r="Q1322" s="58"/>
      <c r="R1322" s="58"/>
      <c r="S1322" s="58"/>
      <c r="T1322" s="58"/>
      <c r="U1322" s="55"/>
      <c r="V1322" s="43"/>
      <c r="W1322" s="43"/>
      <c r="X1322" s="47"/>
      <c r="Y1322" s="56"/>
      <c r="Z1322" s="23"/>
      <c r="AA1322" s="7"/>
    </row>
    <row r="1323" spans="2:27" ht="38.25">
      <c r="B1323" s="6"/>
      <c r="J1323" s="65"/>
      <c r="K1323" s="53" t="s">
        <v>1305</v>
      </c>
      <c r="L1323" s="58"/>
      <c r="M1323" s="58"/>
      <c r="N1323" s="58"/>
      <c r="O1323" s="58"/>
      <c r="P1323" s="58"/>
      <c r="Q1323" s="58"/>
      <c r="R1323" s="58"/>
      <c r="S1323" s="58"/>
      <c r="T1323" s="58"/>
      <c r="U1323" s="55"/>
      <c r="V1323" s="43"/>
      <c r="W1323" s="43"/>
      <c r="X1323" s="47"/>
      <c r="Y1323" s="56"/>
      <c r="Z1323" s="23"/>
      <c r="AA1323" s="7"/>
    </row>
    <row r="1324" spans="2:27" ht="89.25">
      <c r="B1324" s="6"/>
      <c r="J1324" s="65" t="s">
        <v>1306</v>
      </c>
      <c r="K1324" s="53" t="s">
        <v>1307</v>
      </c>
      <c r="L1324" s="58"/>
      <c r="M1324" s="58"/>
      <c r="N1324" s="58"/>
      <c r="O1324" s="58"/>
      <c r="P1324" s="58"/>
      <c r="Q1324" s="58"/>
      <c r="R1324" s="58"/>
      <c r="S1324" s="58"/>
      <c r="T1324" s="58"/>
      <c r="U1324" s="55"/>
      <c r="V1324" s="43"/>
      <c r="W1324" s="43"/>
      <c r="X1324" s="47"/>
      <c r="Y1324" s="56"/>
      <c r="Z1324" s="23"/>
      <c r="AA1324" s="7"/>
    </row>
    <row r="1325" spans="2:27" ht="102">
      <c r="B1325" s="6"/>
      <c r="J1325" s="65"/>
      <c r="K1325" s="53" t="s">
        <v>62</v>
      </c>
      <c r="L1325" s="58">
        <v>536500</v>
      </c>
      <c r="M1325" s="58">
        <v>0</v>
      </c>
      <c r="N1325" s="58">
        <v>254464.6</v>
      </c>
      <c r="O1325" s="58">
        <v>123653.1</v>
      </c>
      <c r="P1325" s="58">
        <v>0</v>
      </c>
      <c r="Q1325" s="58">
        <v>0</v>
      </c>
      <c r="R1325" s="58">
        <f>L1325+N1325+P1325</f>
        <v>790964.6</v>
      </c>
      <c r="S1325" s="58">
        <f>M1325+O1325+Q1325</f>
        <v>123653.1</v>
      </c>
      <c r="T1325" s="58">
        <v>123653.1</v>
      </c>
      <c r="U1325" s="55" t="s">
        <v>1308</v>
      </c>
      <c r="V1325" s="43"/>
      <c r="W1325" s="43"/>
      <c r="X1325" s="47"/>
      <c r="Y1325" s="56" t="s">
        <v>1308</v>
      </c>
      <c r="Z1325" s="23"/>
      <c r="AA1325" s="7"/>
    </row>
    <row r="1326" spans="2:27" ht="12.75">
      <c r="B1326" s="6"/>
      <c r="J1326" s="65"/>
      <c r="K1326" s="59"/>
      <c r="L1326" s="58"/>
      <c r="M1326" s="58"/>
      <c r="N1326" s="58"/>
      <c r="O1326" s="58"/>
      <c r="P1326" s="58"/>
      <c r="Q1326" s="58"/>
      <c r="R1326" s="58"/>
      <c r="S1326" s="58"/>
      <c r="T1326" s="58"/>
      <c r="U1326" s="55"/>
      <c r="V1326" s="43"/>
      <c r="W1326" s="43"/>
      <c r="X1326" s="47"/>
      <c r="Y1326" s="56"/>
      <c r="Z1326" s="23"/>
      <c r="AA1326" s="7"/>
    </row>
    <row r="1327" spans="2:27" ht="51">
      <c r="B1327" s="6"/>
      <c r="J1327" s="65"/>
      <c r="K1327" s="53" t="s">
        <v>1309</v>
      </c>
      <c r="L1327" s="58"/>
      <c r="M1327" s="58"/>
      <c r="N1327" s="58"/>
      <c r="O1327" s="58"/>
      <c r="P1327" s="58"/>
      <c r="Q1327" s="58"/>
      <c r="R1327" s="58"/>
      <c r="S1327" s="58"/>
      <c r="T1327" s="58"/>
      <c r="U1327" s="55"/>
      <c r="V1327" s="43"/>
      <c r="W1327" s="43"/>
      <c r="X1327" s="47"/>
      <c r="Y1327" s="56"/>
      <c r="Z1327" s="23"/>
      <c r="AA1327" s="7"/>
    </row>
    <row r="1328" spans="2:27" ht="102">
      <c r="B1328" s="6"/>
      <c r="J1328" s="65" t="s">
        <v>1310</v>
      </c>
      <c r="K1328" s="53" t="s">
        <v>1311</v>
      </c>
      <c r="L1328" s="58"/>
      <c r="M1328" s="58"/>
      <c r="N1328" s="58"/>
      <c r="O1328" s="58"/>
      <c r="P1328" s="58"/>
      <c r="Q1328" s="58"/>
      <c r="R1328" s="58"/>
      <c r="S1328" s="58"/>
      <c r="T1328" s="58"/>
      <c r="U1328" s="55"/>
      <c r="V1328" s="43"/>
      <c r="W1328" s="43"/>
      <c r="X1328" s="47"/>
      <c r="Y1328" s="56"/>
      <c r="Z1328" s="23"/>
      <c r="AA1328" s="7"/>
    </row>
    <row r="1329" spans="2:27" ht="63.75">
      <c r="B1329" s="6"/>
      <c r="J1329" s="65"/>
      <c r="K1329" s="53" t="s">
        <v>62</v>
      </c>
      <c r="L1329" s="58">
        <v>687101.3</v>
      </c>
      <c r="M1329" s="58">
        <v>0</v>
      </c>
      <c r="N1329" s="58">
        <v>76240.8</v>
      </c>
      <c r="O1329" s="58">
        <v>0</v>
      </c>
      <c r="P1329" s="58">
        <v>0</v>
      </c>
      <c r="Q1329" s="58">
        <v>0</v>
      </c>
      <c r="R1329" s="58">
        <f>L1329+N1329+P1329</f>
        <v>763342.1000000001</v>
      </c>
      <c r="S1329" s="58">
        <f>M1329+O1329+Q1329</f>
        <v>0</v>
      </c>
      <c r="T1329" s="58">
        <v>0</v>
      </c>
      <c r="U1329" s="55" t="s">
        <v>1312</v>
      </c>
      <c r="V1329" s="43"/>
      <c r="W1329" s="43"/>
      <c r="X1329" s="47"/>
      <c r="Y1329" s="56" t="s">
        <v>1312</v>
      </c>
      <c r="Z1329" s="23"/>
      <c r="AA1329" s="7"/>
    </row>
    <row r="1330" spans="2:27" ht="12.75">
      <c r="B1330" s="6"/>
      <c r="J1330" s="65"/>
      <c r="K1330" s="59"/>
      <c r="L1330" s="58"/>
      <c r="M1330" s="58"/>
      <c r="N1330" s="58"/>
      <c r="O1330" s="58"/>
      <c r="P1330" s="58"/>
      <c r="Q1330" s="58"/>
      <c r="R1330" s="58"/>
      <c r="S1330" s="58"/>
      <c r="T1330" s="58"/>
      <c r="U1330" s="55"/>
      <c r="V1330" s="43"/>
      <c r="W1330" s="43"/>
      <c r="X1330" s="47"/>
      <c r="Y1330" s="56"/>
      <c r="Z1330" s="23"/>
      <c r="AA1330" s="7"/>
    </row>
    <row r="1331" spans="2:27" ht="51">
      <c r="B1331" s="6"/>
      <c r="J1331" s="65"/>
      <c r="K1331" s="53" t="s">
        <v>1313</v>
      </c>
      <c r="L1331" s="58"/>
      <c r="M1331" s="58"/>
      <c r="N1331" s="58"/>
      <c r="O1331" s="58"/>
      <c r="P1331" s="58"/>
      <c r="Q1331" s="58"/>
      <c r="R1331" s="58"/>
      <c r="S1331" s="58"/>
      <c r="T1331" s="58"/>
      <c r="U1331" s="55"/>
      <c r="V1331" s="43"/>
      <c r="W1331" s="43"/>
      <c r="X1331" s="47"/>
      <c r="Y1331" s="56"/>
      <c r="Z1331" s="23"/>
      <c r="AA1331" s="7"/>
    </row>
    <row r="1332" spans="2:27" ht="63.75">
      <c r="B1332" s="6"/>
      <c r="J1332" s="65" t="s">
        <v>1314</v>
      </c>
      <c r="K1332" s="53" t="s">
        <v>1315</v>
      </c>
      <c r="L1332" s="58"/>
      <c r="M1332" s="58"/>
      <c r="N1332" s="58"/>
      <c r="O1332" s="58"/>
      <c r="P1332" s="58"/>
      <c r="Q1332" s="58"/>
      <c r="R1332" s="58"/>
      <c r="S1332" s="58"/>
      <c r="T1332" s="58"/>
      <c r="U1332" s="55"/>
      <c r="V1332" s="43"/>
      <c r="W1332" s="43"/>
      <c r="X1332" s="47"/>
      <c r="Y1332" s="56"/>
      <c r="Z1332" s="23"/>
      <c r="AA1332" s="7"/>
    </row>
    <row r="1333" spans="2:27" ht="63.75">
      <c r="B1333" s="6"/>
      <c r="J1333" s="65"/>
      <c r="K1333" s="53" t="s">
        <v>62</v>
      </c>
      <c r="L1333" s="58">
        <v>966940.7</v>
      </c>
      <c r="M1333" s="58">
        <v>0</v>
      </c>
      <c r="N1333" s="58">
        <v>104896</v>
      </c>
      <c r="O1333" s="58">
        <v>0</v>
      </c>
      <c r="P1333" s="58">
        <v>0</v>
      </c>
      <c r="Q1333" s="58">
        <v>0</v>
      </c>
      <c r="R1333" s="58">
        <f>L1333+N1333+P1333</f>
        <v>1071836.7</v>
      </c>
      <c r="S1333" s="58">
        <f>M1333+O1333+Q1333</f>
        <v>0</v>
      </c>
      <c r="T1333" s="58">
        <v>0</v>
      </c>
      <c r="U1333" s="55" t="s">
        <v>1316</v>
      </c>
      <c r="V1333" s="43"/>
      <c r="W1333" s="43"/>
      <c r="X1333" s="47"/>
      <c r="Y1333" s="56" t="s">
        <v>1316</v>
      </c>
      <c r="Z1333" s="23"/>
      <c r="AA1333" s="7"/>
    </row>
    <row r="1334" spans="2:27" ht="12.75">
      <c r="B1334" s="6"/>
      <c r="J1334" s="65"/>
      <c r="K1334" s="59"/>
      <c r="L1334" s="58"/>
      <c r="M1334" s="58"/>
      <c r="N1334" s="58"/>
      <c r="O1334" s="58"/>
      <c r="P1334" s="58"/>
      <c r="Q1334" s="58"/>
      <c r="R1334" s="58"/>
      <c r="S1334" s="58"/>
      <c r="T1334" s="58"/>
      <c r="U1334" s="55"/>
      <c r="V1334" s="43"/>
      <c r="W1334" s="43"/>
      <c r="X1334" s="47"/>
      <c r="Y1334" s="56"/>
      <c r="Z1334" s="23"/>
      <c r="AA1334" s="7"/>
    </row>
    <row r="1335" spans="2:27" ht="38.25">
      <c r="B1335" s="6"/>
      <c r="J1335" s="65"/>
      <c r="K1335" s="53" t="s">
        <v>1317</v>
      </c>
      <c r="L1335" s="58"/>
      <c r="M1335" s="58"/>
      <c r="N1335" s="58"/>
      <c r="O1335" s="58"/>
      <c r="P1335" s="58"/>
      <c r="Q1335" s="58"/>
      <c r="R1335" s="58"/>
      <c r="S1335" s="58"/>
      <c r="T1335" s="58"/>
      <c r="U1335" s="55"/>
      <c r="V1335" s="43"/>
      <c r="W1335" s="43"/>
      <c r="X1335" s="47"/>
      <c r="Y1335" s="56"/>
      <c r="Z1335" s="23"/>
      <c r="AA1335" s="7"/>
    </row>
    <row r="1336" spans="2:27" ht="114.75">
      <c r="B1336" s="6"/>
      <c r="J1336" s="65" t="s">
        <v>1318</v>
      </c>
      <c r="K1336" s="53" t="s">
        <v>1319</v>
      </c>
      <c r="L1336" s="58"/>
      <c r="M1336" s="58"/>
      <c r="N1336" s="58"/>
      <c r="O1336" s="58"/>
      <c r="P1336" s="58"/>
      <c r="Q1336" s="58"/>
      <c r="R1336" s="58"/>
      <c r="S1336" s="58"/>
      <c r="T1336" s="58"/>
      <c r="U1336" s="55"/>
      <c r="V1336" s="43"/>
      <c r="W1336" s="43"/>
      <c r="X1336" s="47"/>
      <c r="Y1336" s="56"/>
      <c r="Z1336" s="23"/>
      <c r="AA1336" s="7"/>
    </row>
    <row r="1337" spans="2:27" ht="63.75">
      <c r="B1337" s="6"/>
      <c r="J1337" s="65"/>
      <c r="K1337" s="53" t="s">
        <v>62</v>
      </c>
      <c r="L1337" s="58">
        <v>1176545.5</v>
      </c>
      <c r="M1337" s="58">
        <v>0</v>
      </c>
      <c r="N1337" s="58">
        <v>58153.2</v>
      </c>
      <c r="O1337" s="58">
        <v>0</v>
      </c>
      <c r="P1337" s="58">
        <v>0</v>
      </c>
      <c r="Q1337" s="58">
        <v>0</v>
      </c>
      <c r="R1337" s="58">
        <f>L1337+N1337+P1337</f>
        <v>1234698.7</v>
      </c>
      <c r="S1337" s="58">
        <f>M1337+O1337+Q1337</f>
        <v>0</v>
      </c>
      <c r="T1337" s="58">
        <v>0</v>
      </c>
      <c r="U1337" s="55" t="s">
        <v>1320</v>
      </c>
      <c r="V1337" s="43"/>
      <c r="W1337" s="43"/>
      <c r="X1337" s="47"/>
      <c r="Y1337" s="56" t="s">
        <v>1320</v>
      </c>
      <c r="Z1337" s="23"/>
      <c r="AA1337" s="7"/>
    </row>
    <row r="1338" spans="2:27" ht="12.75">
      <c r="B1338" s="6"/>
      <c r="J1338" s="65"/>
      <c r="K1338" s="59"/>
      <c r="L1338" s="58"/>
      <c r="M1338" s="58"/>
      <c r="N1338" s="58"/>
      <c r="O1338" s="58"/>
      <c r="P1338" s="58"/>
      <c r="Q1338" s="58"/>
      <c r="R1338" s="58"/>
      <c r="S1338" s="58"/>
      <c r="T1338" s="58"/>
      <c r="U1338" s="55"/>
      <c r="V1338" s="43"/>
      <c r="W1338" s="43"/>
      <c r="X1338" s="47"/>
      <c r="Y1338" s="56"/>
      <c r="Z1338" s="23"/>
      <c r="AA1338" s="7"/>
    </row>
    <row r="1339" spans="2:27" ht="38.25">
      <c r="B1339" s="6"/>
      <c r="J1339" s="65"/>
      <c r="K1339" s="53" t="s">
        <v>1321</v>
      </c>
      <c r="L1339" s="58"/>
      <c r="M1339" s="58"/>
      <c r="N1339" s="58"/>
      <c r="O1339" s="58"/>
      <c r="P1339" s="58"/>
      <c r="Q1339" s="58"/>
      <c r="R1339" s="58"/>
      <c r="S1339" s="58"/>
      <c r="T1339" s="58"/>
      <c r="U1339" s="55"/>
      <c r="V1339" s="43"/>
      <c r="W1339" s="43"/>
      <c r="X1339" s="47"/>
      <c r="Y1339" s="56"/>
      <c r="Z1339" s="23"/>
      <c r="AA1339" s="7"/>
    </row>
    <row r="1340" spans="2:27" ht="38.25">
      <c r="B1340" s="6"/>
      <c r="J1340" s="65" t="s">
        <v>1322</v>
      </c>
      <c r="K1340" s="53" t="s">
        <v>1323</v>
      </c>
      <c r="L1340" s="58"/>
      <c r="M1340" s="58"/>
      <c r="N1340" s="58"/>
      <c r="O1340" s="58"/>
      <c r="P1340" s="58"/>
      <c r="Q1340" s="58"/>
      <c r="R1340" s="58"/>
      <c r="S1340" s="58"/>
      <c r="T1340" s="58"/>
      <c r="U1340" s="55"/>
      <c r="V1340" s="43"/>
      <c r="W1340" s="43"/>
      <c r="X1340" s="47"/>
      <c r="Y1340" s="56"/>
      <c r="Z1340" s="23"/>
      <c r="AA1340" s="7"/>
    </row>
    <row r="1341" spans="2:27" ht="63.75">
      <c r="B1341" s="6"/>
      <c r="J1341" s="65"/>
      <c r="K1341" s="53" t="s">
        <v>62</v>
      </c>
      <c r="L1341" s="58">
        <v>304500</v>
      </c>
      <c r="M1341" s="58">
        <v>0</v>
      </c>
      <c r="N1341" s="58">
        <v>292623.9</v>
      </c>
      <c r="O1341" s="58">
        <v>0</v>
      </c>
      <c r="P1341" s="58">
        <v>0</v>
      </c>
      <c r="Q1341" s="58">
        <v>0</v>
      </c>
      <c r="R1341" s="58">
        <f>L1341+N1341+P1341</f>
        <v>597123.9</v>
      </c>
      <c r="S1341" s="58">
        <f>M1341+O1341+Q1341</f>
        <v>0</v>
      </c>
      <c r="T1341" s="58">
        <v>0</v>
      </c>
      <c r="U1341" s="55" t="s">
        <v>1324</v>
      </c>
      <c r="V1341" s="43"/>
      <c r="W1341" s="43"/>
      <c r="X1341" s="47"/>
      <c r="Y1341" s="56" t="s">
        <v>1324</v>
      </c>
      <c r="Z1341" s="23"/>
      <c r="AA1341" s="7"/>
    </row>
    <row r="1342" spans="2:27" ht="12.75">
      <c r="B1342" s="6"/>
      <c r="J1342" s="65"/>
      <c r="K1342" s="59"/>
      <c r="L1342" s="58"/>
      <c r="M1342" s="58"/>
      <c r="N1342" s="58"/>
      <c r="O1342" s="58"/>
      <c r="P1342" s="58"/>
      <c r="Q1342" s="58"/>
      <c r="R1342" s="58"/>
      <c r="S1342" s="58"/>
      <c r="T1342" s="58"/>
      <c r="U1342" s="55"/>
      <c r="V1342" s="43"/>
      <c r="W1342" s="43"/>
      <c r="X1342" s="47"/>
      <c r="Y1342" s="56"/>
      <c r="Z1342" s="23"/>
      <c r="AA1342" s="7"/>
    </row>
    <row r="1343" spans="2:27" ht="63.75">
      <c r="B1343" s="6"/>
      <c r="J1343" s="65"/>
      <c r="K1343" s="53" t="s">
        <v>1325</v>
      </c>
      <c r="L1343" s="58"/>
      <c r="M1343" s="58"/>
      <c r="N1343" s="58"/>
      <c r="O1343" s="58"/>
      <c r="P1343" s="58"/>
      <c r="Q1343" s="58"/>
      <c r="R1343" s="58"/>
      <c r="S1343" s="58"/>
      <c r="T1343" s="58"/>
      <c r="U1343" s="55"/>
      <c r="V1343" s="43"/>
      <c r="W1343" s="43"/>
      <c r="X1343" s="47"/>
      <c r="Y1343" s="56"/>
      <c r="Z1343" s="23"/>
      <c r="AA1343" s="7"/>
    </row>
    <row r="1344" spans="2:27" ht="102">
      <c r="B1344" s="6"/>
      <c r="J1344" s="65" t="s">
        <v>1326</v>
      </c>
      <c r="K1344" s="53" t="s">
        <v>1327</v>
      </c>
      <c r="L1344" s="58"/>
      <c r="M1344" s="58"/>
      <c r="N1344" s="58"/>
      <c r="O1344" s="58"/>
      <c r="P1344" s="58"/>
      <c r="Q1344" s="58"/>
      <c r="R1344" s="58"/>
      <c r="S1344" s="58"/>
      <c r="T1344" s="58"/>
      <c r="U1344" s="55"/>
      <c r="V1344" s="43"/>
      <c r="W1344" s="43"/>
      <c r="X1344" s="47"/>
      <c r="Y1344" s="56"/>
      <c r="Z1344" s="23"/>
      <c r="AA1344" s="7"/>
    </row>
    <row r="1345" spans="2:27" ht="63.75">
      <c r="B1345" s="6"/>
      <c r="J1345" s="67"/>
      <c r="K1345" s="53" t="s">
        <v>62</v>
      </c>
      <c r="L1345" s="58">
        <v>1617264</v>
      </c>
      <c r="M1345" s="58">
        <v>0</v>
      </c>
      <c r="N1345" s="58">
        <v>117289.8</v>
      </c>
      <c r="O1345" s="58">
        <v>0</v>
      </c>
      <c r="P1345" s="58">
        <v>0</v>
      </c>
      <c r="Q1345" s="58">
        <v>0</v>
      </c>
      <c r="R1345" s="58">
        <f>L1345+N1345+P1345</f>
        <v>1734553.8</v>
      </c>
      <c r="S1345" s="58">
        <f>M1345+O1345+Q1345</f>
        <v>0</v>
      </c>
      <c r="T1345" s="58">
        <v>0</v>
      </c>
      <c r="U1345" s="55" t="s">
        <v>1328</v>
      </c>
      <c r="V1345" s="43"/>
      <c r="W1345" s="43"/>
      <c r="X1345" s="47"/>
      <c r="Y1345" s="56" t="s">
        <v>1328</v>
      </c>
      <c r="Z1345" s="23"/>
      <c r="AA1345" s="7"/>
    </row>
    <row r="1346" spans="2:27" ht="16.5" customHeight="1">
      <c r="B1346" s="6"/>
      <c r="J1346" s="38"/>
      <c r="K1346" s="26"/>
      <c r="L1346" s="28"/>
      <c r="M1346" s="28"/>
      <c r="N1346" s="28"/>
      <c r="O1346" s="28"/>
      <c r="P1346" s="28"/>
      <c r="Q1346" s="28"/>
      <c r="R1346" s="28"/>
      <c r="S1346" s="28"/>
      <c r="T1346" s="28"/>
      <c r="U1346" s="46"/>
      <c r="V1346" s="47"/>
      <c r="W1346" s="47"/>
      <c r="X1346" s="47"/>
      <c r="Y1346" s="68"/>
      <c r="Z1346" s="47"/>
      <c r="AA1346" s="7"/>
    </row>
    <row r="1347" spans="2:26" ht="19.5" customHeight="1">
      <c r="B1347" s="6"/>
      <c r="J1347" s="69"/>
      <c r="K1347" s="26" t="s">
        <v>28</v>
      </c>
      <c r="L1347" s="28"/>
      <c r="M1347" s="28"/>
      <c r="N1347" s="28"/>
      <c r="O1347" s="28"/>
      <c r="P1347" s="28"/>
      <c r="Q1347" s="28"/>
      <c r="R1347" s="28"/>
      <c r="S1347" s="28"/>
      <c r="T1347" s="28"/>
      <c r="U1347" s="29"/>
      <c r="V1347" s="29"/>
      <c r="W1347" s="29"/>
      <c r="X1347" s="29"/>
      <c r="Y1347" s="19"/>
      <c r="Z1347" s="23"/>
    </row>
    <row r="1348" spans="2:26" ht="18" customHeight="1">
      <c r="B1348" s="6">
        <v>1</v>
      </c>
      <c r="J1348" s="25" t="s">
        <v>1</v>
      </c>
      <c r="K1348" s="26" t="s">
        <v>13</v>
      </c>
      <c r="L1348" s="15">
        <f>SUM(L1350)</f>
        <v>21953061.5</v>
      </c>
      <c r="M1348" s="15">
        <f>SUM(M1350)</f>
        <v>1526760.2</v>
      </c>
      <c r="N1348" s="15">
        <f>SUM(N1350)</f>
        <v>0</v>
      </c>
      <c r="O1348" s="15">
        <f>SUM(O1350)</f>
        <v>0</v>
      </c>
      <c r="P1348" s="15">
        <f>SUM(P1352:P1401)</f>
        <v>63412600</v>
      </c>
      <c r="Q1348" s="15">
        <f>SUM(Q1352:Q1401)</f>
        <v>1563634.2</v>
      </c>
      <c r="R1348" s="15">
        <f>L1348+N1348+P1348</f>
        <v>85365661.5</v>
      </c>
      <c r="S1348" s="15">
        <f>SUM(S1352:S1401)</f>
        <v>3090394.4</v>
      </c>
      <c r="T1348" s="15">
        <f>SUM(T1354:T1401)</f>
        <v>4082246.8300000005</v>
      </c>
      <c r="U1348" s="27"/>
      <c r="V1348" s="27"/>
      <c r="W1348" s="27"/>
      <c r="X1348" s="27"/>
      <c r="Y1348" s="19"/>
      <c r="Z1348" s="23"/>
    </row>
    <row r="1349" spans="2:26" ht="18" customHeight="1">
      <c r="B1349" s="6"/>
      <c r="J1349" s="25"/>
      <c r="K1349" s="19" t="s">
        <v>0</v>
      </c>
      <c r="L1349" s="15"/>
      <c r="M1349" s="15"/>
      <c r="N1349" s="15"/>
      <c r="O1349" s="15"/>
      <c r="P1349" s="15"/>
      <c r="Q1349" s="15"/>
      <c r="R1349" s="15"/>
      <c r="S1349" s="32"/>
      <c r="T1349" s="15"/>
      <c r="U1349" s="29"/>
      <c r="V1349" s="29"/>
      <c r="W1349" s="29"/>
      <c r="X1349" s="29"/>
      <c r="Y1349" s="19"/>
      <c r="Z1349" s="23"/>
    </row>
    <row r="1350" spans="2:29" ht="18" customHeight="1">
      <c r="B1350" s="6"/>
      <c r="J1350" s="25" t="s">
        <v>2</v>
      </c>
      <c r="K1350" s="26" t="s">
        <v>14</v>
      </c>
      <c r="L1350" s="15">
        <f>SUM(L1352:L1401)</f>
        <v>21953061.5</v>
      </c>
      <c r="M1350" s="15">
        <f>SUM(M1352:M1401)</f>
        <v>1526760.2</v>
      </c>
      <c r="N1350" s="15">
        <f>SUM(N1352:N1401)</f>
        <v>0</v>
      </c>
      <c r="O1350" s="15">
        <f>SUM(O1352:O1401)</f>
        <v>0</v>
      </c>
      <c r="P1350" s="15">
        <v>0</v>
      </c>
      <c r="Q1350" s="15">
        <v>0</v>
      </c>
      <c r="R1350" s="15">
        <f>L1350+N1350+P1350</f>
        <v>21953061.5</v>
      </c>
      <c r="S1350" s="15">
        <f>M1350</f>
        <v>1526760.2</v>
      </c>
      <c r="T1350" s="15">
        <f>T1354+T1356+T1358+T1361+T1363+T1365+T1390+T1392+T1395+T1397+T1399+T1401+2188842.2</f>
        <v>2841745.83</v>
      </c>
      <c r="U1350" s="27"/>
      <c r="V1350" s="27"/>
      <c r="W1350" s="27"/>
      <c r="X1350" s="27"/>
      <c r="Y1350" s="19"/>
      <c r="Z1350" s="23"/>
      <c r="AC1350" s="4"/>
    </row>
    <row r="1351" spans="2:26" ht="18" customHeight="1">
      <c r="B1351" s="6"/>
      <c r="J1351" s="25"/>
      <c r="K1351" s="19" t="s">
        <v>85</v>
      </c>
      <c r="L1351" s="15"/>
      <c r="M1351" s="15"/>
      <c r="N1351" s="15"/>
      <c r="O1351" s="15"/>
      <c r="P1351" s="15"/>
      <c r="Q1351" s="15"/>
      <c r="R1351" s="15"/>
      <c r="S1351" s="32"/>
      <c r="T1351" s="15"/>
      <c r="U1351" s="33"/>
      <c r="V1351" s="33"/>
      <c r="W1351" s="33"/>
      <c r="X1351" s="33"/>
      <c r="Y1351" s="19"/>
      <c r="Z1351" s="23"/>
    </row>
    <row r="1352" spans="2:26" ht="18" customHeight="1">
      <c r="B1352" s="6"/>
      <c r="J1352" s="37" t="s">
        <v>3</v>
      </c>
      <c r="K1352" s="19" t="s">
        <v>121</v>
      </c>
      <c r="L1352" s="15"/>
      <c r="M1352" s="15"/>
      <c r="N1352" s="15"/>
      <c r="O1352" s="15"/>
      <c r="P1352" s="15"/>
      <c r="Q1352" s="15"/>
      <c r="R1352" s="15"/>
      <c r="S1352" s="15"/>
      <c r="T1352" s="15"/>
      <c r="U1352" s="33"/>
      <c r="V1352" s="33"/>
      <c r="W1352" s="33"/>
      <c r="X1352" s="33"/>
      <c r="Y1352" s="19"/>
      <c r="Z1352" s="23"/>
    </row>
    <row r="1353" spans="2:26" ht="31.5" customHeight="1">
      <c r="B1353" s="6"/>
      <c r="J1353" s="37"/>
      <c r="K1353" s="19" t="s">
        <v>40</v>
      </c>
      <c r="L1353" s="15"/>
      <c r="M1353" s="15"/>
      <c r="N1353" s="15"/>
      <c r="O1353" s="15"/>
      <c r="P1353" s="15"/>
      <c r="Q1353" s="15"/>
      <c r="R1353" s="15"/>
      <c r="S1353" s="15"/>
      <c r="T1353" s="15"/>
      <c r="U1353" s="33"/>
      <c r="V1353" s="33"/>
      <c r="W1353" s="33"/>
      <c r="X1353" s="33"/>
      <c r="Y1353" s="19" t="s">
        <v>122</v>
      </c>
      <c r="Z1353" s="23"/>
    </row>
    <row r="1354" spans="2:26" ht="18" customHeight="1">
      <c r="B1354" s="6"/>
      <c r="J1354" s="37"/>
      <c r="K1354" s="19" t="s">
        <v>84</v>
      </c>
      <c r="L1354" s="15">
        <v>1408808.9</v>
      </c>
      <c r="M1354" s="15">
        <v>0</v>
      </c>
      <c r="N1354" s="15">
        <v>0</v>
      </c>
      <c r="O1354" s="15">
        <v>0</v>
      </c>
      <c r="P1354" s="15">
        <v>0</v>
      </c>
      <c r="Q1354" s="15">
        <v>0</v>
      </c>
      <c r="R1354" s="15">
        <f>SUM(L1354+N1354+P1354)</f>
        <v>1408808.9</v>
      </c>
      <c r="S1354" s="15">
        <f>SUM(M1354+O1354+Q1354)</f>
        <v>0</v>
      </c>
      <c r="T1354" s="15">
        <v>123775.7</v>
      </c>
      <c r="U1354" s="33"/>
      <c r="V1354" s="33"/>
      <c r="W1354" s="33"/>
      <c r="X1354" s="33"/>
      <c r="Y1354" s="19"/>
      <c r="Z1354" s="23"/>
    </row>
    <row r="1355" spans="2:26" ht="76.5" customHeight="1">
      <c r="B1355" s="6"/>
      <c r="J1355" s="37" t="s">
        <v>4</v>
      </c>
      <c r="K1355" s="19" t="s">
        <v>61</v>
      </c>
      <c r="L1355" s="15"/>
      <c r="M1355" s="15"/>
      <c r="N1355" s="15"/>
      <c r="O1355" s="15"/>
      <c r="P1355" s="15"/>
      <c r="Q1355" s="15"/>
      <c r="R1355" s="15"/>
      <c r="S1355" s="15"/>
      <c r="T1355" s="15"/>
      <c r="U1355" s="33"/>
      <c r="V1355" s="33"/>
      <c r="W1355" s="33"/>
      <c r="X1355" s="33"/>
      <c r="Y1355" s="70" t="s">
        <v>123</v>
      </c>
      <c r="Z1355" s="23"/>
    </row>
    <row r="1356" spans="2:26" ht="18" customHeight="1">
      <c r="B1356" s="6"/>
      <c r="J1356" s="37"/>
      <c r="K1356" s="19" t="s">
        <v>62</v>
      </c>
      <c r="L1356" s="15">
        <v>1714300</v>
      </c>
      <c r="M1356" s="15">
        <v>193550</v>
      </c>
      <c r="N1356" s="15">
        <v>0</v>
      </c>
      <c r="O1356" s="15">
        <v>0</v>
      </c>
      <c r="P1356" s="15">
        <v>0</v>
      </c>
      <c r="Q1356" s="15">
        <v>0</v>
      </c>
      <c r="R1356" s="15">
        <f>SUM(L1356+N1356+P1356)</f>
        <v>1714300</v>
      </c>
      <c r="S1356" s="15">
        <f>M1356+Q1356</f>
        <v>193550</v>
      </c>
      <c r="T1356" s="15">
        <v>276500</v>
      </c>
      <c r="U1356" s="33"/>
      <c r="V1356" s="33"/>
      <c r="W1356" s="33"/>
      <c r="X1356" s="33"/>
      <c r="Y1356" s="70"/>
      <c r="Z1356" s="23"/>
    </row>
    <row r="1357" spans="2:26" ht="95.25" customHeight="1">
      <c r="B1357" s="6"/>
      <c r="J1357" s="37" t="s">
        <v>5</v>
      </c>
      <c r="K1357" s="19" t="s">
        <v>63</v>
      </c>
      <c r="L1357" s="15"/>
      <c r="M1357" s="15"/>
      <c r="N1357" s="15"/>
      <c r="O1357" s="15"/>
      <c r="P1357" s="15"/>
      <c r="Q1357" s="15"/>
      <c r="R1357" s="15"/>
      <c r="S1357" s="15"/>
      <c r="T1357" s="15"/>
      <c r="U1357" s="33"/>
      <c r="V1357" s="33"/>
      <c r="W1357" s="33"/>
      <c r="X1357" s="33"/>
      <c r="Y1357" s="70" t="s">
        <v>124</v>
      </c>
      <c r="Z1357" s="23"/>
    </row>
    <row r="1358" spans="2:26" ht="18" customHeight="1">
      <c r="B1358" s="6"/>
      <c r="J1358" s="37"/>
      <c r="K1358" s="19" t="s">
        <v>37</v>
      </c>
      <c r="L1358" s="15">
        <v>218925</v>
      </c>
      <c r="M1358" s="15">
        <v>0</v>
      </c>
      <c r="N1358" s="15">
        <v>0</v>
      </c>
      <c r="O1358" s="15">
        <v>0</v>
      </c>
      <c r="P1358" s="15">
        <v>0</v>
      </c>
      <c r="Q1358" s="15">
        <v>0</v>
      </c>
      <c r="R1358" s="15">
        <f>SUM(L1358+N1358+P1358)</f>
        <v>218925</v>
      </c>
      <c r="S1358" s="15">
        <f>M1358+Q1358</f>
        <v>0</v>
      </c>
      <c r="T1358" s="15">
        <v>104250</v>
      </c>
      <c r="U1358" s="33"/>
      <c r="V1358" s="33"/>
      <c r="W1358" s="33"/>
      <c r="X1358" s="33"/>
      <c r="Y1358" s="70"/>
      <c r="Z1358" s="23"/>
    </row>
    <row r="1359" spans="2:26" ht="30.75" customHeight="1">
      <c r="B1359" s="6"/>
      <c r="J1359" s="37" t="s">
        <v>29</v>
      </c>
      <c r="K1359" s="19" t="s">
        <v>125</v>
      </c>
      <c r="L1359" s="15"/>
      <c r="M1359" s="15"/>
      <c r="N1359" s="15"/>
      <c r="O1359" s="15"/>
      <c r="P1359" s="15"/>
      <c r="Q1359" s="15"/>
      <c r="R1359" s="15"/>
      <c r="S1359" s="15"/>
      <c r="T1359" s="15"/>
      <c r="U1359" s="33"/>
      <c r="V1359" s="33"/>
      <c r="W1359" s="33"/>
      <c r="X1359" s="33"/>
      <c r="Y1359" s="71"/>
      <c r="Z1359" s="23"/>
    </row>
    <row r="1360" spans="2:26" ht="28.5" customHeight="1">
      <c r="B1360" s="6"/>
      <c r="J1360" s="37"/>
      <c r="K1360" s="19" t="s">
        <v>38</v>
      </c>
      <c r="L1360" s="15"/>
      <c r="M1360" s="15"/>
      <c r="N1360" s="15"/>
      <c r="O1360" s="15"/>
      <c r="P1360" s="15"/>
      <c r="Q1360" s="15"/>
      <c r="R1360" s="15"/>
      <c r="S1360" s="15"/>
      <c r="T1360" s="15"/>
      <c r="U1360" s="33"/>
      <c r="V1360" s="33"/>
      <c r="W1360" s="33"/>
      <c r="X1360" s="33"/>
      <c r="Y1360" s="19" t="s">
        <v>126</v>
      </c>
      <c r="Z1360" s="23"/>
    </row>
    <row r="1361" spans="2:26" ht="18" customHeight="1">
      <c r="B1361" s="6"/>
      <c r="J1361" s="37"/>
      <c r="K1361" s="19" t="s">
        <v>37</v>
      </c>
      <c r="L1361" s="15">
        <v>323866.7</v>
      </c>
      <c r="M1361" s="15">
        <v>31884.9</v>
      </c>
      <c r="N1361" s="15">
        <v>0</v>
      </c>
      <c r="O1361" s="15">
        <v>0</v>
      </c>
      <c r="P1361" s="15">
        <v>0</v>
      </c>
      <c r="Q1361" s="15">
        <v>0</v>
      </c>
      <c r="R1361" s="15">
        <f aca="true" t="shared" si="56" ref="R1361:S1386">SUM(L1361+N1361+P1361)</f>
        <v>323866.7</v>
      </c>
      <c r="S1361" s="15">
        <f t="shared" si="56"/>
        <v>31884.9</v>
      </c>
      <c r="T1361" s="15">
        <v>0</v>
      </c>
      <c r="U1361" s="33"/>
      <c r="V1361" s="33"/>
      <c r="W1361" s="33"/>
      <c r="X1361" s="33"/>
      <c r="Y1361" s="19"/>
      <c r="Z1361" s="23"/>
    </row>
    <row r="1362" spans="2:26" ht="27.75" customHeight="1">
      <c r="B1362" s="6"/>
      <c r="J1362" s="37"/>
      <c r="K1362" s="19" t="s">
        <v>127</v>
      </c>
      <c r="L1362" s="15"/>
      <c r="M1362" s="15"/>
      <c r="N1362" s="15"/>
      <c r="O1362" s="15"/>
      <c r="P1362" s="15"/>
      <c r="Q1362" s="15"/>
      <c r="R1362" s="15"/>
      <c r="S1362" s="15"/>
      <c r="T1362" s="15"/>
      <c r="U1362" s="33"/>
      <c r="V1362" s="33"/>
      <c r="W1362" s="33"/>
      <c r="X1362" s="33"/>
      <c r="Y1362" s="19" t="s">
        <v>128</v>
      </c>
      <c r="Z1362" s="23"/>
    </row>
    <row r="1363" spans="2:26" ht="18" customHeight="1">
      <c r="B1363" s="6"/>
      <c r="J1363" s="37"/>
      <c r="K1363" s="19" t="s">
        <v>37</v>
      </c>
      <c r="L1363" s="15">
        <v>332711.6</v>
      </c>
      <c r="M1363" s="15">
        <v>0</v>
      </c>
      <c r="N1363" s="15">
        <v>0</v>
      </c>
      <c r="O1363" s="15">
        <v>0</v>
      </c>
      <c r="P1363" s="15">
        <v>0</v>
      </c>
      <c r="Q1363" s="15">
        <v>0</v>
      </c>
      <c r="R1363" s="15">
        <f t="shared" si="56"/>
        <v>332711.6</v>
      </c>
      <c r="S1363" s="15">
        <f t="shared" si="56"/>
        <v>0</v>
      </c>
      <c r="T1363" s="15">
        <v>0</v>
      </c>
      <c r="U1363" s="33"/>
      <c r="V1363" s="33"/>
      <c r="W1363" s="33"/>
      <c r="X1363" s="33"/>
      <c r="Y1363" s="19"/>
      <c r="Z1363" s="23"/>
    </row>
    <row r="1364" spans="2:26" ht="49.5" customHeight="1">
      <c r="B1364" s="6"/>
      <c r="J1364" s="37" t="s">
        <v>30</v>
      </c>
      <c r="K1364" s="19" t="s">
        <v>129</v>
      </c>
      <c r="L1364" s="15"/>
      <c r="M1364" s="15"/>
      <c r="N1364" s="15"/>
      <c r="O1364" s="15"/>
      <c r="P1364" s="15"/>
      <c r="Q1364" s="15"/>
      <c r="R1364" s="15"/>
      <c r="S1364" s="15"/>
      <c r="T1364" s="15"/>
      <c r="U1364" s="33"/>
      <c r="V1364" s="33"/>
      <c r="W1364" s="33"/>
      <c r="X1364" s="33"/>
      <c r="Y1364" s="19" t="s">
        <v>130</v>
      </c>
      <c r="Z1364" s="23"/>
    </row>
    <row r="1365" spans="2:26" ht="18" customHeight="1">
      <c r="B1365" s="6"/>
      <c r="J1365" s="37"/>
      <c r="K1365" s="19" t="s">
        <v>37</v>
      </c>
      <c r="L1365" s="15">
        <v>50000</v>
      </c>
      <c r="M1365" s="15">
        <v>0</v>
      </c>
      <c r="N1365" s="15">
        <v>0</v>
      </c>
      <c r="O1365" s="15">
        <v>0</v>
      </c>
      <c r="P1365" s="15">
        <v>1279800</v>
      </c>
      <c r="Q1365" s="15">
        <v>0</v>
      </c>
      <c r="R1365" s="15">
        <f t="shared" si="56"/>
        <v>1329800</v>
      </c>
      <c r="S1365" s="15">
        <f t="shared" si="56"/>
        <v>0</v>
      </c>
      <c r="T1365" s="15">
        <v>0</v>
      </c>
      <c r="U1365" s="33"/>
      <c r="V1365" s="33"/>
      <c r="W1365" s="33"/>
      <c r="X1365" s="33"/>
      <c r="Y1365" s="19"/>
      <c r="Z1365" s="23"/>
    </row>
    <row r="1366" spans="2:26" ht="54.75" customHeight="1">
      <c r="B1366" s="6"/>
      <c r="J1366" s="37" t="s">
        <v>47</v>
      </c>
      <c r="K1366" s="19" t="s">
        <v>39</v>
      </c>
      <c r="L1366" s="15"/>
      <c r="M1366" s="15"/>
      <c r="N1366" s="15"/>
      <c r="O1366" s="15"/>
      <c r="P1366" s="15"/>
      <c r="Q1366" s="15"/>
      <c r="R1366" s="15"/>
      <c r="S1366" s="15"/>
      <c r="T1366" s="15"/>
      <c r="U1366" s="33"/>
      <c r="V1366" s="33"/>
      <c r="W1366" s="33"/>
      <c r="X1366" s="33"/>
      <c r="Y1366" s="19" t="s">
        <v>131</v>
      </c>
      <c r="Z1366" s="23"/>
    </row>
    <row r="1367" spans="2:26" ht="18" customHeight="1">
      <c r="B1367" s="6"/>
      <c r="J1367" s="37"/>
      <c r="K1367" s="19" t="s">
        <v>37</v>
      </c>
      <c r="L1367" s="15">
        <v>12320570.3</v>
      </c>
      <c r="M1367" s="15">
        <v>1039780.1</v>
      </c>
      <c r="N1367" s="15">
        <v>0</v>
      </c>
      <c r="O1367" s="15">
        <v>0</v>
      </c>
      <c r="P1367" s="15">
        <v>0</v>
      </c>
      <c r="Q1367" s="15">
        <v>1140837</v>
      </c>
      <c r="R1367" s="15">
        <f t="shared" si="56"/>
        <v>12320570.3</v>
      </c>
      <c r="S1367" s="15">
        <f>SUM(M1367+O1367+Q1367)</f>
        <v>2180617.1</v>
      </c>
      <c r="T1367" s="15">
        <f>2188842.2+582301</f>
        <v>2771143.2</v>
      </c>
      <c r="U1367" s="33"/>
      <c r="V1367" s="33"/>
      <c r="W1367" s="33"/>
      <c r="X1367" s="33"/>
      <c r="Y1367" s="19"/>
      <c r="Z1367" s="23"/>
    </row>
    <row r="1368" spans="2:26" ht="45" customHeight="1">
      <c r="B1368" s="6"/>
      <c r="J1368" s="37" t="s">
        <v>31</v>
      </c>
      <c r="K1368" s="19" t="s">
        <v>65</v>
      </c>
      <c r="L1368" s="15"/>
      <c r="M1368" s="15"/>
      <c r="N1368" s="15"/>
      <c r="O1368" s="15"/>
      <c r="P1368" s="15"/>
      <c r="Q1368" s="15"/>
      <c r="R1368" s="15"/>
      <c r="S1368" s="15"/>
      <c r="T1368" s="15"/>
      <c r="U1368" s="33"/>
      <c r="V1368" s="33"/>
      <c r="W1368" s="33"/>
      <c r="X1368" s="33"/>
      <c r="Y1368" s="71"/>
      <c r="Z1368" s="23"/>
    </row>
    <row r="1369" spans="2:26" ht="57" customHeight="1">
      <c r="B1369" s="6"/>
      <c r="J1369" s="37"/>
      <c r="K1369" s="19" t="s">
        <v>66</v>
      </c>
      <c r="L1369" s="15"/>
      <c r="M1369" s="15"/>
      <c r="N1369" s="15"/>
      <c r="O1369" s="15"/>
      <c r="P1369" s="15"/>
      <c r="Q1369" s="15"/>
      <c r="R1369" s="15"/>
      <c r="S1369" s="15"/>
      <c r="T1369" s="15"/>
      <c r="U1369" s="33"/>
      <c r="V1369" s="33"/>
      <c r="W1369" s="33"/>
      <c r="X1369" s="33"/>
      <c r="Y1369" s="19" t="s">
        <v>132</v>
      </c>
      <c r="Z1369" s="23"/>
    </row>
    <row r="1370" spans="2:26" ht="18" customHeight="1">
      <c r="B1370" s="6"/>
      <c r="J1370" s="37"/>
      <c r="K1370" s="19" t="s">
        <v>37</v>
      </c>
      <c r="L1370" s="15">
        <v>2950000</v>
      </c>
      <c r="M1370" s="15">
        <v>0</v>
      </c>
      <c r="N1370" s="15">
        <v>0</v>
      </c>
      <c r="O1370" s="15">
        <v>0</v>
      </c>
      <c r="P1370" s="15">
        <v>10000000</v>
      </c>
      <c r="Q1370" s="15">
        <v>0</v>
      </c>
      <c r="R1370" s="15">
        <f t="shared" si="56"/>
        <v>12950000</v>
      </c>
      <c r="S1370" s="15">
        <f t="shared" si="56"/>
        <v>0</v>
      </c>
      <c r="T1370" s="15">
        <v>0</v>
      </c>
      <c r="U1370" s="33"/>
      <c r="V1370" s="33"/>
      <c r="W1370" s="33"/>
      <c r="X1370" s="33"/>
      <c r="Y1370" s="19"/>
      <c r="Z1370" s="23"/>
    </row>
    <row r="1371" spans="2:26" ht="41.25" customHeight="1">
      <c r="B1371" s="6"/>
      <c r="J1371" s="37" t="s">
        <v>32</v>
      </c>
      <c r="K1371" s="19" t="s">
        <v>133</v>
      </c>
      <c r="L1371" s="15"/>
      <c r="M1371" s="15"/>
      <c r="N1371" s="15"/>
      <c r="O1371" s="15"/>
      <c r="P1371" s="15"/>
      <c r="Q1371" s="15"/>
      <c r="R1371" s="15"/>
      <c r="S1371" s="15"/>
      <c r="T1371" s="15"/>
      <c r="U1371" s="33"/>
      <c r="V1371" s="33"/>
      <c r="W1371" s="33"/>
      <c r="X1371" s="33"/>
      <c r="Y1371" s="71"/>
      <c r="Z1371" s="23"/>
    </row>
    <row r="1372" spans="2:26" ht="55.5" customHeight="1">
      <c r="B1372" s="6"/>
      <c r="J1372" s="37"/>
      <c r="K1372" s="19" t="s">
        <v>134</v>
      </c>
      <c r="L1372" s="15">
        <v>0</v>
      </c>
      <c r="M1372" s="15">
        <v>0</v>
      </c>
      <c r="N1372" s="15">
        <v>0</v>
      </c>
      <c r="O1372" s="15">
        <v>0</v>
      </c>
      <c r="P1372" s="15">
        <v>100000</v>
      </c>
      <c r="Q1372" s="15">
        <v>0</v>
      </c>
      <c r="R1372" s="15">
        <f t="shared" si="56"/>
        <v>100000</v>
      </c>
      <c r="S1372" s="15">
        <f t="shared" si="56"/>
        <v>0</v>
      </c>
      <c r="T1372" s="15">
        <v>0</v>
      </c>
      <c r="U1372" s="33"/>
      <c r="V1372" s="33"/>
      <c r="W1372" s="33"/>
      <c r="X1372" s="33"/>
      <c r="Y1372" s="71"/>
      <c r="Z1372" s="23"/>
    </row>
    <row r="1373" spans="2:26" ht="55.5" customHeight="1">
      <c r="B1373" s="6"/>
      <c r="J1373" s="37"/>
      <c r="K1373" s="19" t="s">
        <v>135</v>
      </c>
      <c r="L1373" s="15">
        <v>0</v>
      </c>
      <c r="M1373" s="15">
        <v>0</v>
      </c>
      <c r="N1373" s="15">
        <v>0</v>
      </c>
      <c r="O1373" s="15">
        <v>0</v>
      </c>
      <c r="P1373" s="15">
        <v>3400000</v>
      </c>
      <c r="Q1373" s="15">
        <v>0</v>
      </c>
      <c r="R1373" s="15">
        <f t="shared" si="56"/>
        <v>3400000</v>
      </c>
      <c r="S1373" s="15">
        <f t="shared" si="56"/>
        <v>0</v>
      </c>
      <c r="T1373" s="15">
        <v>0</v>
      </c>
      <c r="U1373" s="33"/>
      <c r="V1373" s="33"/>
      <c r="W1373" s="33"/>
      <c r="X1373" s="33"/>
      <c r="Y1373" s="19" t="s">
        <v>136</v>
      </c>
      <c r="Z1373" s="23"/>
    </row>
    <row r="1374" spans="2:26" ht="44.25" customHeight="1">
      <c r="B1374" s="6"/>
      <c r="J1374" s="37" t="s">
        <v>57</v>
      </c>
      <c r="K1374" s="19" t="s">
        <v>137</v>
      </c>
      <c r="L1374" s="15">
        <v>0</v>
      </c>
      <c r="M1374" s="15">
        <v>0</v>
      </c>
      <c r="N1374" s="15">
        <v>0</v>
      </c>
      <c r="O1374" s="15">
        <v>0</v>
      </c>
      <c r="P1374" s="15">
        <v>3892500</v>
      </c>
      <c r="Q1374" s="15">
        <v>0</v>
      </c>
      <c r="R1374" s="15">
        <f t="shared" si="56"/>
        <v>3892500</v>
      </c>
      <c r="S1374" s="15">
        <f t="shared" si="56"/>
        <v>0</v>
      </c>
      <c r="T1374" s="15">
        <v>0</v>
      </c>
      <c r="U1374" s="33"/>
      <c r="V1374" s="33"/>
      <c r="W1374" s="33"/>
      <c r="X1374" s="33"/>
      <c r="Y1374" s="19" t="s">
        <v>138</v>
      </c>
      <c r="Z1374" s="23"/>
    </row>
    <row r="1375" spans="2:26" ht="44.25" customHeight="1">
      <c r="B1375" s="6"/>
      <c r="J1375" s="37" t="s">
        <v>33</v>
      </c>
      <c r="K1375" s="19" t="s">
        <v>64</v>
      </c>
      <c r="L1375" s="15">
        <v>0</v>
      </c>
      <c r="M1375" s="15">
        <v>0</v>
      </c>
      <c r="N1375" s="15">
        <v>0</v>
      </c>
      <c r="O1375" s="15">
        <v>0</v>
      </c>
      <c r="P1375" s="15">
        <v>100000</v>
      </c>
      <c r="Q1375" s="15">
        <v>0</v>
      </c>
      <c r="R1375" s="15">
        <f t="shared" si="56"/>
        <v>100000</v>
      </c>
      <c r="S1375" s="15">
        <f t="shared" si="56"/>
        <v>0</v>
      </c>
      <c r="T1375" s="15">
        <v>0</v>
      </c>
      <c r="U1375" s="33"/>
      <c r="V1375" s="33"/>
      <c r="W1375" s="33"/>
      <c r="X1375" s="33"/>
      <c r="Y1375" s="19" t="s">
        <v>139</v>
      </c>
      <c r="Z1375" s="23"/>
    </row>
    <row r="1376" spans="2:26" ht="58.5" customHeight="1">
      <c r="B1376" s="6"/>
      <c r="J1376" s="37" t="s">
        <v>34</v>
      </c>
      <c r="K1376" s="19" t="s">
        <v>140</v>
      </c>
      <c r="L1376" s="15">
        <v>0</v>
      </c>
      <c r="M1376" s="15">
        <v>0</v>
      </c>
      <c r="N1376" s="15">
        <v>0</v>
      </c>
      <c r="O1376" s="15">
        <v>0</v>
      </c>
      <c r="P1376" s="15">
        <v>7400000</v>
      </c>
      <c r="Q1376" s="15">
        <v>0</v>
      </c>
      <c r="R1376" s="15">
        <f t="shared" si="56"/>
        <v>7400000</v>
      </c>
      <c r="S1376" s="15">
        <f t="shared" si="56"/>
        <v>0</v>
      </c>
      <c r="T1376" s="15">
        <v>0</v>
      </c>
      <c r="U1376" s="33"/>
      <c r="V1376" s="33"/>
      <c r="W1376" s="33"/>
      <c r="X1376" s="33"/>
      <c r="Y1376" s="19" t="s">
        <v>141</v>
      </c>
      <c r="Z1376" s="23"/>
    </row>
    <row r="1377" spans="2:26" ht="44.25" customHeight="1">
      <c r="B1377" s="6"/>
      <c r="J1377" s="37" t="s">
        <v>53</v>
      </c>
      <c r="K1377" s="19" t="s">
        <v>142</v>
      </c>
      <c r="L1377" s="15">
        <v>0</v>
      </c>
      <c r="M1377" s="15">
        <v>0</v>
      </c>
      <c r="N1377" s="15">
        <v>0</v>
      </c>
      <c r="O1377" s="15">
        <v>0</v>
      </c>
      <c r="P1377" s="15">
        <v>63000</v>
      </c>
      <c r="Q1377" s="15">
        <v>0</v>
      </c>
      <c r="R1377" s="15">
        <f t="shared" si="56"/>
        <v>63000</v>
      </c>
      <c r="S1377" s="15">
        <f t="shared" si="56"/>
        <v>0</v>
      </c>
      <c r="T1377" s="15">
        <v>0</v>
      </c>
      <c r="U1377" s="33"/>
      <c r="V1377" s="33"/>
      <c r="W1377" s="33"/>
      <c r="X1377" s="33"/>
      <c r="Y1377" s="19" t="s">
        <v>143</v>
      </c>
      <c r="Z1377" s="23"/>
    </row>
    <row r="1378" spans="2:26" ht="57" customHeight="1">
      <c r="B1378" s="6"/>
      <c r="J1378" s="37" t="s">
        <v>58</v>
      </c>
      <c r="K1378" s="19" t="s">
        <v>144</v>
      </c>
      <c r="L1378" s="15">
        <v>0</v>
      </c>
      <c r="M1378" s="15">
        <v>0</v>
      </c>
      <c r="N1378" s="15">
        <v>0</v>
      </c>
      <c r="O1378" s="15">
        <v>0</v>
      </c>
      <c r="P1378" s="15">
        <v>30615100</v>
      </c>
      <c r="Q1378" s="15">
        <v>0</v>
      </c>
      <c r="R1378" s="15">
        <f t="shared" si="56"/>
        <v>30615100</v>
      </c>
      <c r="S1378" s="15">
        <f t="shared" si="56"/>
        <v>0</v>
      </c>
      <c r="T1378" s="15">
        <v>0</v>
      </c>
      <c r="U1378" s="33"/>
      <c r="V1378" s="33"/>
      <c r="W1378" s="33"/>
      <c r="X1378" s="33"/>
      <c r="Y1378" s="19" t="s">
        <v>145</v>
      </c>
      <c r="Z1378" s="23"/>
    </row>
    <row r="1379" spans="2:26" ht="44.25" customHeight="1">
      <c r="B1379" s="6"/>
      <c r="J1379" s="37" t="s">
        <v>76</v>
      </c>
      <c r="K1379" s="19" t="s">
        <v>146</v>
      </c>
      <c r="L1379" s="15"/>
      <c r="M1379" s="15"/>
      <c r="N1379" s="15"/>
      <c r="O1379" s="15"/>
      <c r="P1379" s="15"/>
      <c r="Q1379" s="15"/>
      <c r="R1379" s="15"/>
      <c r="S1379" s="15"/>
      <c r="T1379" s="15"/>
      <c r="U1379" s="33"/>
      <c r="V1379" s="33"/>
      <c r="W1379" s="33"/>
      <c r="X1379" s="33"/>
      <c r="Y1379" s="71"/>
      <c r="Z1379" s="23"/>
    </row>
    <row r="1380" spans="2:26" ht="44.25" customHeight="1">
      <c r="B1380" s="6"/>
      <c r="J1380" s="37" t="s">
        <v>77</v>
      </c>
      <c r="K1380" s="19" t="s">
        <v>147</v>
      </c>
      <c r="L1380" s="15"/>
      <c r="M1380" s="15"/>
      <c r="N1380" s="15"/>
      <c r="O1380" s="15"/>
      <c r="P1380" s="15"/>
      <c r="Q1380" s="15"/>
      <c r="R1380" s="15"/>
      <c r="S1380" s="15"/>
      <c r="T1380" s="15"/>
      <c r="U1380" s="33"/>
      <c r="V1380" s="33"/>
      <c r="W1380" s="33"/>
      <c r="X1380" s="33"/>
      <c r="Y1380" s="71"/>
      <c r="Z1380" s="23"/>
    </row>
    <row r="1381" spans="2:26" ht="44.25" customHeight="1">
      <c r="B1381" s="6"/>
      <c r="J1381" s="37"/>
      <c r="K1381" s="19" t="s">
        <v>148</v>
      </c>
      <c r="L1381" s="15">
        <v>0</v>
      </c>
      <c r="M1381" s="15">
        <v>0</v>
      </c>
      <c r="N1381" s="15">
        <v>0</v>
      </c>
      <c r="O1381" s="15">
        <v>0</v>
      </c>
      <c r="P1381" s="15">
        <v>100000</v>
      </c>
      <c r="Q1381" s="15">
        <v>0</v>
      </c>
      <c r="R1381" s="15">
        <f t="shared" si="56"/>
        <v>100000</v>
      </c>
      <c r="S1381" s="15">
        <f t="shared" si="56"/>
        <v>0</v>
      </c>
      <c r="T1381" s="15">
        <v>0</v>
      </c>
      <c r="U1381" s="33"/>
      <c r="V1381" s="33"/>
      <c r="W1381" s="33"/>
      <c r="X1381" s="33"/>
      <c r="Y1381" s="71"/>
      <c r="Z1381" s="23"/>
    </row>
    <row r="1382" spans="2:26" ht="44.25" customHeight="1">
      <c r="B1382" s="6"/>
      <c r="J1382" s="37" t="s">
        <v>149</v>
      </c>
      <c r="K1382" s="19" t="s">
        <v>150</v>
      </c>
      <c r="L1382" s="15">
        <v>0</v>
      </c>
      <c r="M1382" s="15">
        <v>0</v>
      </c>
      <c r="N1382" s="15">
        <v>0</v>
      </c>
      <c r="O1382" s="15">
        <v>0</v>
      </c>
      <c r="P1382" s="15">
        <v>2332600</v>
      </c>
      <c r="Q1382" s="15">
        <v>0</v>
      </c>
      <c r="R1382" s="15">
        <f t="shared" si="56"/>
        <v>2332600</v>
      </c>
      <c r="S1382" s="15">
        <f t="shared" si="56"/>
        <v>0</v>
      </c>
      <c r="T1382" s="15">
        <v>0</v>
      </c>
      <c r="U1382" s="33"/>
      <c r="V1382" s="33"/>
      <c r="W1382" s="33"/>
      <c r="X1382" s="33"/>
      <c r="Y1382" s="19"/>
      <c r="Z1382" s="23"/>
    </row>
    <row r="1383" spans="2:26" ht="44.25" customHeight="1">
      <c r="B1383" s="6"/>
      <c r="J1383" s="37" t="s">
        <v>151</v>
      </c>
      <c r="K1383" s="19" t="s">
        <v>152</v>
      </c>
      <c r="L1383" s="15">
        <v>0</v>
      </c>
      <c r="M1383" s="15">
        <v>0</v>
      </c>
      <c r="N1383" s="15">
        <v>0</v>
      </c>
      <c r="O1383" s="15">
        <v>0</v>
      </c>
      <c r="P1383" s="15">
        <v>710100</v>
      </c>
      <c r="Q1383" s="15">
        <v>0</v>
      </c>
      <c r="R1383" s="15">
        <f t="shared" si="56"/>
        <v>710100</v>
      </c>
      <c r="S1383" s="15">
        <f t="shared" si="56"/>
        <v>0</v>
      </c>
      <c r="T1383" s="15">
        <v>0</v>
      </c>
      <c r="U1383" s="33"/>
      <c r="V1383" s="33"/>
      <c r="W1383" s="33"/>
      <c r="X1383" s="33"/>
      <c r="Y1383" s="19" t="s">
        <v>153</v>
      </c>
      <c r="Z1383" s="23"/>
    </row>
    <row r="1384" spans="2:26" ht="57" customHeight="1">
      <c r="B1384" s="6"/>
      <c r="J1384" s="37" t="s">
        <v>154</v>
      </c>
      <c r="K1384" s="19" t="s">
        <v>155</v>
      </c>
      <c r="L1384" s="15">
        <v>0</v>
      </c>
      <c r="M1384" s="15">
        <v>0</v>
      </c>
      <c r="N1384" s="15">
        <v>0</v>
      </c>
      <c r="O1384" s="15">
        <v>0</v>
      </c>
      <c r="P1384" s="15">
        <v>375000</v>
      </c>
      <c r="Q1384" s="15">
        <v>1800</v>
      </c>
      <c r="R1384" s="15">
        <f t="shared" si="56"/>
        <v>375000</v>
      </c>
      <c r="S1384" s="15">
        <f t="shared" si="56"/>
        <v>1800</v>
      </c>
      <c r="T1384" s="15">
        <v>1800</v>
      </c>
      <c r="U1384" s="33"/>
      <c r="V1384" s="33"/>
      <c r="W1384" s="33"/>
      <c r="X1384" s="33"/>
      <c r="Y1384" s="23" t="s">
        <v>156</v>
      </c>
      <c r="Z1384" s="23"/>
    </row>
    <row r="1385" spans="2:26" ht="44.25" customHeight="1">
      <c r="B1385" s="6"/>
      <c r="J1385" s="37" t="s">
        <v>157</v>
      </c>
      <c r="K1385" s="19" t="s">
        <v>67</v>
      </c>
      <c r="L1385" s="15">
        <v>0</v>
      </c>
      <c r="M1385" s="15">
        <v>0</v>
      </c>
      <c r="N1385" s="15">
        <v>0</v>
      </c>
      <c r="O1385" s="15">
        <v>0</v>
      </c>
      <c r="P1385" s="15">
        <v>1123600</v>
      </c>
      <c r="Q1385" s="15">
        <v>0</v>
      </c>
      <c r="R1385" s="15">
        <f t="shared" si="56"/>
        <v>1123600</v>
      </c>
      <c r="S1385" s="15">
        <f t="shared" si="56"/>
        <v>0</v>
      </c>
      <c r="T1385" s="15">
        <v>0</v>
      </c>
      <c r="U1385" s="33"/>
      <c r="V1385" s="33"/>
      <c r="W1385" s="33"/>
      <c r="X1385" s="33"/>
      <c r="Y1385" s="23" t="s">
        <v>158</v>
      </c>
      <c r="Z1385" s="23"/>
    </row>
    <row r="1386" spans="2:26" ht="60.75" customHeight="1">
      <c r="B1386" s="6"/>
      <c r="J1386" s="37" t="s">
        <v>159</v>
      </c>
      <c r="K1386" s="19" t="s">
        <v>160</v>
      </c>
      <c r="L1386" s="15">
        <v>0</v>
      </c>
      <c r="M1386" s="15">
        <v>0</v>
      </c>
      <c r="N1386" s="15">
        <v>0</v>
      </c>
      <c r="O1386" s="15">
        <v>0</v>
      </c>
      <c r="P1386" s="15">
        <v>1920900</v>
      </c>
      <c r="Q1386" s="15">
        <v>420997.2</v>
      </c>
      <c r="R1386" s="15">
        <f t="shared" si="56"/>
        <v>1920900</v>
      </c>
      <c r="S1386" s="15">
        <f t="shared" si="56"/>
        <v>420997.2</v>
      </c>
      <c r="T1386" s="15">
        <v>656400</v>
      </c>
      <c r="U1386" s="33"/>
      <c r="V1386" s="33"/>
      <c r="W1386" s="33"/>
      <c r="X1386" s="33"/>
      <c r="Y1386" s="72" t="s">
        <v>161</v>
      </c>
      <c r="Z1386" s="23"/>
    </row>
    <row r="1387" spans="2:26" ht="44.25" customHeight="1">
      <c r="B1387" s="6"/>
      <c r="J1387" s="37" t="s">
        <v>162</v>
      </c>
      <c r="K1387" s="19" t="s">
        <v>163</v>
      </c>
      <c r="L1387" s="15"/>
      <c r="M1387" s="15"/>
      <c r="N1387" s="15"/>
      <c r="O1387" s="15"/>
      <c r="P1387" s="15"/>
      <c r="Q1387" s="15"/>
      <c r="R1387" s="15"/>
      <c r="S1387" s="15"/>
      <c r="T1387" s="15"/>
      <c r="U1387" s="33"/>
      <c r="V1387" s="33"/>
      <c r="W1387" s="33"/>
      <c r="X1387" s="33"/>
      <c r="Y1387" s="70" t="s">
        <v>131</v>
      </c>
      <c r="Z1387" s="23"/>
    </row>
    <row r="1388" spans="2:26" ht="95.25" customHeight="1">
      <c r="B1388" s="6"/>
      <c r="J1388" s="37"/>
      <c r="K1388" s="19" t="s">
        <v>68</v>
      </c>
      <c r="L1388" s="15"/>
      <c r="M1388" s="15"/>
      <c r="N1388" s="15"/>
      <c r="O1388" s="15"/>
      <c r="P1388" s="15"/>
      <c r="Q1388" s="15"/>
      <c r="R1388" s="15"/>
      <c r="S1388" s="15"/>
      <c r="T1388" s="15"/>
      <c r="U1388" s="33"/>
      <c r="V1388" s="33"/>
      <c r="W1388" s="33"/>
      <c r="X1388" s="33"/>
      <c r="Y1388" s="70"/>
      <c r="Z1388" s="23"/>
    </row>
    <row r="1389" spans="2:26" ht="51">
      <c r="B1389" s="6"/>
      <c r="J1389" s="37"/>
      <c r="K1389" s="19" t="s">
        <v>69</v>
      </c>
      <c r="L1389" s="15"/>
      <c r="M1389" s="15"/>
      <c r="N1389" s="15"/>
      <c r="O1389" s="15"/>
      <c r="P1389" s="15"/>
      <c r="Q1389" s="15"/>
      <c r="R1389" s="15"/>
      <c r="S1389" s="15"/>
      <c r="T1389" s="15"/>
      <c r="U1389" s="33"/>
      <c r="V1389" s="33"/>
      <c r="W1389" s="33"/>
      <c r="X1389" s="33"/>
      <c r="Y1389" s="70"/>
      <c r="Z1389" s="23"/>
    </row>
    <row r="1390" spans="2:26" ht="44.25" customHeight="1">
      <c r="B1390" s="6"/>
      <c r="J1390" s="37"/>
      <c r="K1390" s="19" t="s">
        <v>41</v>
      </c>
      <c r="L1390" s="15">
        <v>764757.5</v>
      </c>
      <c r="M1390" s="15">
        <v>210921.4</v>
      </c>
      <c r="N1390" s="15">
        <v>0</v>
      </c>
      <c r="O1390" s="15">
        <v>0</v>
      </c>
      <c r="P1390" s="15">
        <v>0</v>
      </c>
      <c r="Q1390" s="15">
        <v>0</v>
      </c>
      <c r="R1390" s="15">
        <v>764757.5</v>
      </c>
      <c r="S1390" s="15">
        <v>210921.4</v>
      </c>
      <c r="T1390" s="15">
        <v>101933.2</v>
      </c>
      <c r="U1390" s="33"/>
      <c r="V1390" s="33"/>
      <c r="W1390" s="33"/>
      <c r="X1390" s="33"/>
      <c r="Y1390" s="70"/>
      <c r="Z1390" s="23"/>
    </row>
    <row r="1391" spans="2:26" ht="102">
      <c r="B1391" s="6"/>
      <c r="J1391" s="37" t="s">
        <v>164</v>
      </c>
      <c r="K1391" s="19" t="s">
        <v>70</v>
      </c>
      <c r="L1391" s="15"/>
      <c r="M1391" s="15"/>
      <c r="N1391" s="15"/>
      <c r="O1391" s="15"/>
      <c r="P1391" s="15"/>
      <c r="Q1391" s="15"/>
      <c r="R1391" s="15"/>
      <c r="S1391" s="15"/>
      <c r="T1391" s="15"/>
      <c r="U1391" s="33"/>
      <c r="V1391" s="33"/>
      <c r="W1391" s="33"/>
      <c r="X1391" s="33"/>
      <c r="Y1391" s="70" t="s">
        <v>165</v>
      </c>
      <c r="Z1391" s="23"/>
    </row>
    <row r="1392" spans="2:26" ht="12.75">
      <c r="B1392" s="6"/>
      <c r="J1392" s="37"/>
      <c r="K1392" s="19" t="s">
        <v>37</v>
      </c>
      <c r="L1392" s="15">
        <v>490000</v>
      </c>
      <c r="M1392" s="15">
        <v>31689.8</v>
      </c>
      <c r="N1392" s="15" t="s">
        <v>166</v>
      </c>
      <c r="O1392" s="15">
        <v>0</v>
      </c>
      <c r="P1392" s="15">
        <v>0</v>
      </c>
      <c r="Q1392" s="15">
        <v>0</v>
      </c>
      <c r="R1392" s="15">
        <f>L1392</f>
        <v>490000</v>
      </c>
      <c r="S1392" s="15">
        <f>M1392</f>
        <v>31689.8</v>
      </c>
      <c r="T1392" s="15">
        <v>27510.83</v>
      </c>
      <c r="U1392" s="33"/>
      <c r="V1392" s="33"/>
      <c r="W1392" s="33"/>
      <c r="X1392" s="33"/>
      <c r="Y1392" s="70"/>
      <c r="Z1392" s="23"/>
    </row>
    <row r="1393" spans="2:26" ht="51">
      <c r="B1393" s="6"/>
      <c r="J1393" s="37" t="s">
        <v>167</v>
      </c>
      <c r="K1393" s="19" t="s">
        <v>71</v>
      </c>
      <c r="L1393" s="15"/>
      <c r="M1393" s="15"/>
      <c r="N1393" s="15"/>
      <c r="O1393" s="15"/>
      <c r="P1393" s="15"/>
      <c r="Q1393" s="15"/>
      <c r="R1393" s="15"/>
      <c r="S1393" s="15"/>
      <c r="T1393" s="15"/>
      <c r="U1393" s="33"/>
      <c r="V1393" s="33"/>
      <c r="W1393" s="33"/>
      <c r="X1393" s="33"/>
      <c r="Y1393" s="23"/>
      <c r="Z1393" s="23"/>
    </row>
    <row r="1394" spans="2:26" ht="102">
      <c r="B1394" s="6"/>
      <c r="J1394" s="37"/>
      <c r="K1394" s="19" t="s">
        <v>72</v>
      </c>
      <c r="L1394" s="15"/>
      <c r="M1394" s="15"/>
      <c r="N1394" s="15"/>
      <c r="O1394" s="15"/>
      <c r="P1394" s="15"/>
      <c r="Q1394" s="15"/>
      <c r="R1394" s="15"/>
      <c r="S1394" s="15"/>
      <c r="T1394" s="15"/>
      <c r="U1394" s="33"/>
      <c r="V1394" s="33"/>
      <c r="W1394" s="33"/>
      <c r="X1394" s="33"/>
      <c r="Y1394" s="70" t="s">
        <v>168</v>
      </c>
      <c r="Z1394" s="23"/>
    </row>
    <row r="1395" spans="2:26" ht="12.75">
      <c r="B1395" s="6"/>
      <c r="J1395" s="37"/>
      <c r="K1395" s="19" t="s">
        <v>37</v>
      </c>
      <c r="L1395" s="15">
        <v>120000</v>
      </c>
      <c r="M1395" s="15">
        <v>2951.9</v>
      </c>
      <c r="N1395" s="15">
        <v>0</v>
      </c>
      <c r="O1395" s="15">
        <v>0</v>
      </c>
      <c r="P1395" s="15">
        <v>0</v>
      </c>
      <c r="Q1395" s="15">
        <v>0</v>
      </c>
      <c r="R1395" s="15">
        <f>L1395</f>
        <v>120000</v>
      </c>
      <c r="S1395" s="15">
        <f>M1395</f>
        <v>2951.9</v>
      </c>
      <c r="T1395" s="15">
        <v>2951.9</v>
      </c>
      <c r="U1395" s="33"/>
      <c r="V1395" s="33"/>
      <c r="W1395" s="33"/>
      <c r="X1395" s="33"/>
      <c r="Y1395" s="70"/>
      <c r="Z1395" s="23"/>
    </row>
    <row r="1396" spans="2:26" ht="114.75">
      <c r="B1396" s="6"/>
      <c r="J1396" s="37"/>
      <c r="K1396" s="19" t="s">
        <v>73</v>
      </c>
      <c r="L1396" s="15"/>
      <c r="M1396" s="15"/>
      <c r="N1396" s="15"/>
      <c r="O1396" s="15"/>
      <c r="P1396" s="15"/>
      <c r="Q1396" s="15"/>
      <c r="R1396" s="15"/>
      <c r="S1396" s="15"/>
      <c r="T1396" s="15"/>
      <c r="U1396" s="33"/>
      <c r="V1396" s="33"/>
      <c r="W1396" s="33"/>
      <c r="X1396" s="33"/>
      <c r="Y1396" s="70" t="s">
        <v>168</v>
      </c>
      <c r="Z1396" s="23"/>
    </row>
    <row r="1397" spans="2:26" ht="12.75">
      <c r="B1397" s="6"/>
      <c r="J1397" s="37"/>
      <c r="K1397" s="19" t="s">
        <v>37</v>
      </c>
      <c r="L1397" s="15">
        <v>117490.8</v>
      </c>
      <c r="M1397" s="15">
        <v>15982.1</v>
      </c>
      <c r="N1397" s="15">
        <v>0</v>
      </c>
      <c r="O1397" s="15">
        <v>0</v>
      </c>
      <c r="P1397" s="15">
        <v>0</v>
      </c>
      <c r="Q1397" s="15">
        <v>0</v>
      </c>
      <c r="R1397" s="15">
        <f>L1397</f>
        <v>117490.8</v>
      </c>
      <c r="S1397" s="15">
        <f>M1397</f>
        <v>15982.1</v>
      </c>
      <c r="T1397" s="15">
        <v>15982</v>
      </c>
      <c r="U1397" s="33"/>
      <c r="V1397" s="33"/>
      <c r="W1397" s="33"/>
      <c r="X1397" s="33"/>
      <c r="Y1397" s="70"/>
      <c r="Z1397" s="23"/>
    </row>
    <row r="1398" spans="2:26" ht="38.25">
      <c r="B1398" s="6"/>
      <c r="J1398" s="37" t="s">
        <v>169</v>
      </c>
      <c r="K1398" s="19" t="s">
        <v>170</v>
      </c>
      <c r="L1398" s="15"/>
      <c r="M1398" s="15"/>
      <c r="N1398" s="15"/>
      <c r="O1398" s="15"/>
      <c r="P1398" s="15"/>
      <c r="Q1398" s="15"/>
      <c r="R1398" s="15"/>
      <c r="S1398" s="15"/>
      <c r="T1398" s="15"/>
      <c r="U1398" s="33"/>
      <c r="V1398" s="33"/>
      <c r="W1398" s="33"/>
      <c r="X1398" s="33"/>
      <c r="Y1398" s="70" t="s">
        <v>83</v>
      </c>
      <c r="Z1398" s="23"/>
    </row>
    <row r="1399" spans="2:26" ht="12.75">
      <c r="B1399" s="6"/>
      <c r="J1399" s="37"/>
      <c r="K1399" s="19" t="s">
        <v>41</v>
      </c>
      <c r="L1399" s="15">
        <v>287520.7</v>
      </c>
      <c r="M1399" s="15">
        <v>0</v>
      </c>
      <c r="N1399" s="15">
        <v>0</v>
      </c>
      <c r="O1399" s="15">
        <v>0</v>
      </c>
      <c r="P1399" s="15">
        <v>0</v>
      </c>
      <c r="Q1399" s="15">
        <v>0</v>
      </c>
      <c r="R1399" s="15">
        <f>SUM(L1399+N1399+P1399)</f>
        <v>287520.7</v>
      </c>
      <c r="S1399" s="15">
        <f>M1399+Q1399</f>
        <v>0</v>
      </c>
      <c r="T1399" s="15">
        <v>0</v>
      </c>
      <c r="U1399" s="33"/>
      <c r="V1399" s="33"/>
      <c r="W1399" s="33"/>
      <c r="X1399" s="33"/>
      <c r="Y1399" s="70"/>
      <c r="Z1399" s="23"/>
    </row>
    <row r="1400" spans="2:26" ht="38.25">
      <c r="B1400" s="6"/>
      <c r="J1400" s="37" t="s">
        <v>171</v>
      </c>
      <c r="K1400" s="19" t="s">
        <v>172</v>
      </c>
      <c r="L1400" s="15"/>
      <c r="M1400" s="15"/>
      <c r="N1400" s="15"/>
      <c r="O1400" s="15"/>
      <c r="P1400" s="15"/>
      <c r="Q1400" s="15"/>
      <c r="R1400" s="15"/>
      <c r="S1400" s="15"/>
      <c r="T1400" s="15"/>
      <c r="U1400" s="33"/>
      <c r="V1400" s="33"/>
      <c r="W1400" s="33"/>
      <c r="X1400" s="33"/>
      <c r="Y1400" s="70" t="s">
        <v>173</v>
      </c>
      <c r="Z1400" s="23"/>
    </row>
    <row r="1401" spans="2:26" ht="12.75">
      <c r="B1401" s="6"/>
      <c r="J1401" s="37"/>
      <c r="K1401" s="19" t="s">
        <v>41</v>
      </c>
      <c r="L1401" s="15">
        <v>854110</v>
      </c>
      <c r="M1401" s="15">
        <v>0</v>
      </c>
      <c r="N1401" s="15">
        <v>0</v>
      </c>
      <c r="O1401" s="15">
        <v>0</v>
      </c>
      <c r="P1401" s="15">
        <v>0</v>
      </c>
      <c r="Q1401" s="15">
        <v>0</v>
      </c>
      <c r="R1401" s="15">
        <f>SUM(L1401+N1401+P1401)</f>
        <v>854110</v>
      </c>
      <c r="S1401" s="15">
        <f>M1401+Q1401</f>
        <v>0</v>
      </c>
      <c r="T1401" s="15">
        <v>0</v>
      </c>
      <c r="U1401" s="33"/>
      <c r="V1401" s="33"/>
      <c r="W1401" s="33"/>
      <c r="X1401" s="33"/>
      <c r="Y1401" s="70"/>
      <c r="Z1401" s="23"/>
    </row>
    <row r="1402" spans="10:26" ht="14.25" customHeight="1">
      <c r="J1402" s="31"/>
      <c r="K1402" s="70"/>
      <c r="L1402" s="15"/>
      <c r="M1402" s="15"/>
      <c r="N1402" s="15"/>
      <c r="O1402" s="15"/>
      <c r="P1402" s="15"/>
      <c r="Q1402" s="15"/>
      <c r="R1402" s="32"/>
      <c r="S1402" s="15"/>
      <c r="T1402" s="15"/>
      <c r="U1402" s="73"/>
      <c r="V1402" s="73"/>
      <c r="W1402" s="30"/>
      <c r="X1402" s="30"/>
      <c r="Y1402" s="23"/>
      <c r="Z1402" s="74"/>
    </row>
    <row r="1403" spans="10:26" ht="30" customHeight="1">
      <c r="J1403" s="75" t="s">
        <v>1</v>
      </c>
      <c r="K1403" s="76" t="s">
        <v>35</v>
      </c>
      <c r="L1403" s="77">
        <f aca="true" t="shared" si="57" ref="L1403:Q1403">SUM(L1405+L1485)</f>
        <v>8982555.6</v>
      </c>
      <c r="M1403" s="77">
        <f t="shared" si="57"/>
        <v>1195191.9</v>
      </c>
      <c r="N1403" s="77">
        <f t="shared" si="57"/>
        <v>0</v>
      </c>
      <c r="O1403" s="77">
        <f t="shared" si="57"/>
        <v>0</v>
      </c>
      <c r="P1403" s="77">
        <f t="shared" si="57"/>
        <v>4000000</v>
      </c>
      <c r="Q1403" s="77">
        <f t="shared" si="57"/>
        <v>1650800</v>
      </c>
      <c r="R1403" s="77">
        <f>SUM(L1403,N1403,P1403)</f>
        <v>12982555.6</v>
      </c>
      <c r="S1403" s="77">
        <f>SUM(M1403+O1403+Q1403)</f>
        <v>2845991.9</v>
      </c>
      <c r="T1403" s="77">
        <f>SUM(T1405+T1485)</f>
        <v>3215927.9000000004</v>
      </c>
      <c r="U1403" s="29"/>
      <c r="V1403" s="29"/>
      <c r="W1403" s="29"/>
      <c r="X1403" s="29"/>
      <c r="Y1403" s="78"/>
      <c r="Z1403" s="23"/>
    </row>
    <row r="1404" spans="10:29" ht="16.5" customHeight="1">
      <c r="J1404" s="79"/>
      <c r="K1404" s="80" t="s">
        <v>49</v>
      </c>
      <c r="L1404" s="81"/>
      <c r="M1404" s="81"/>
      <c r="N1404" s="82"/>
      <c r="O1404" s="82"/>
      <c r="P1404" s="82"/>
      <c r="Q1404" s="82"/>
      <c r="R1404" s="81"/>
      <c r="S1404" s="81"/>
      <c r="T1404" s="81"/>
      <c r="U1404" s="27"/>
      <c r="V1404" s="27"/>
      <c r="W1404" s="27"/>
      <c r="X1404" s="27"/>
      <c r="Y1404" s="83"/>
      <c r="Z1404" s="23"/>
      <c r="AC1404" s="8" t="e">
        <f>T1404/R1404</f>
        <v>#DIV/0!</v>
      </c>
    </row>
    <row r="1405" spans="10:29" ht="16.5" customHeight="1">
      <c r="J1405" s="84" t="s">
        <v>2</v>
      </c>
      <c r="K1405" s="85" t="s">
        <v>14</v>
      </c>
      <c r="L1405" s="77">
        <f>SUM(L1411:L1482)-L1414-L1423-L1427-L1431-L1436-L1444-L1447-L1459-L1464-L1468-L1473-L1474-L1478</f>
        <v>8982555.6</v>
      </c>
      <c r="M1405" s="77">
        <f>SUM(M1411:M1477)-M1414-M1423-M1427-M1431-M1436-M1444-M1447-M1459-M1464-M1468-M1474</f>
        <v>1195191.9</v>
      </c>
      <c r="N1405" s="86">
        <v>0</v>
      </c>
      <c r="O1405" s="86">
        <v>0</v>
      </c>
      <c r="P1405" s="86">
        <v>0</v>
      </c>
      <c r="Q1405" s="86">
        <v>0</v>
      </c>
      <c r="R1405" s="77">
        <f>SUM(L1405+N1405+P1405)</f>
        <v>8982555.6</v>
      </c>
      <c r="S1405" s="77">
        <f>SUM(M1405+O1405+Q1405)</f>
        <v>1195191.9</v>
      </c>
      <c r="T1405" s="77">
        <f>T1408+T1414+T1423+T1427+T1431+T1436+T1444++T1447+T1459+T1468+T1471+T1474+T1478</f>
        <v>1565127.9000000004</v>
      </c>
      <c r="U1405" s="29"/>
      <c r="V1405" s="29"/>
      <c r="W1405" s="29"/>
      <c r="X1405" s="29"/>
      <c r="Y1405" s="87"/>
      <c r="Z1405" s="23"/>
      <c r="AC1405" s="8">
        <f>T1405/R1405</f>
        <v>0.17424082518342557</v>
      </c>
    </row>
    <row r="1406" spans="10:29" ht="16.5" customHeight="1">
      <c r="J1406" s="84"/>
      <c r="K1406" s="85"/>
      <c r="L1406" s="77"/>
      <c r="M1406" s="77"/>
      <c r="N1406" s="86"/>
      <c r="O1406" s="86"/>
      <c r="P1406" s="86"/>
      <c r="Q1406" s="86"/>
      <c r="R1406" s="77"/>
      <c r="S1406" s="77"/>
      <c r="T1406" s="77"/>
      <c r="U1406" s="27"/>
      <c r="V1406" s="27"/>
      <c r="W1406" s="27"/>
      <c r="X1406" s="27"/>
      <c r="Y1406" s="87"/>
      <c r="Z1406" s="23"/>
      <c r="AC1406" s="8" t="e">
        <f>T1406/R1406</f>
        <v>#DIV/0!</v>
      </c>
    </row>
    <row r="1407" spans="10:29" ht="15.75">
      <c r="J1407" s="84"/>
      <c r="K1407" s="85"/>
      <c r="L1407" s="77"/>
      <c r="M1407" s="77"/>
      <c r="N1407" s="86"/>
      <c r="O1407" s="86"/>
      <c r="P1407" s="86"/>
      <c r="Q1407" s="86"/>
      <c r="R1407" s="77"/>
      <c r="S1407" s="77"/>
      <c r="T1407" s="77"/>
      <c r="U1407" s="27"/>
      <c r="V1407" s="27"/>
      <c r="W1407" s="27"/>
      <c r="X1407" s="27"/>
      <c r="Y1407" s="87"/>
      <c r="Z1407" s="23"/>
      <c r="AC1407" s="8"/>
    </row>
    <row r="1408" spans="10:29" ht="14.25">
      <c r="J1408" s="69" t="s">
        <v>3</v>
      </c>
      <c r="K1408" s="88" t="s">
        <v>174</v>
      </c>
      <c r="L1408" s="77">
        <f aca="true" t="shared" si="58" ref="L1408:Q1408">SUM(L1410:L1413)</f>
        <v>115000</v>
      </c>
      <c r="M1408" s="77">
        <f t="shared" si="58"/>
        <v>0</v>
      </c>
      <c r="N1408" s="77">
        <f t="shared" si="58"/>
        <v>0</v>
      </c>
      <c r="O1408" s="77">
        <f t="shared" si="58"/>
        <v>0</v>
      </c>
      <c r="P1408" s="77">
        <f t="shared" si="58"/>
        <v>0</v>
      </c>
      <c r="Q1408" s="77">
        <f t="shared" si="58"/>
        <v>0</v>
      </c>
      <c r="R1408" s="77">
        <f>SUM(L1408,N1408,P1408)</f>
        <v>115000</v>
      </c>
      <c r="S1408" s="77">
        <f>SUM(M1408,O1408,Q1408)</f>
        <v>0</v>
      </c>
      <c r="T1408" s="77">
        <f>SUM(T1410:T1413)</f>
        <v>0</v>
      </c>
      <c r="U1408" s="27"/>
      <c r="V1408" s="27"/>
      <c r="W1408" s="27"/>
      <c r="X1408" s="27"/>
      <c r="Y1408" s="89"/>
      <c r="Z1408" s="23"/>
      <c r="AC1408" s="8"/>
    </row>
    <row r="1409" spans="10:29" ht="15">
      <c r="J1409" s="69"/>
      <c r="K1409" s="90" t="s">
        <v>175</v>
      </c>
      <c r="L1409" s="91"/>
      <c r="M1409" s="32"/>
      <c r="N1409" s="92"/>
      <c r="O1409" s="92"/>
      <c r="P1409" s="92"/>
      <c r="Q1409" s="92"/>
      <c r="R1409" s="86"/>
      <c r="S1409" s="86"/>
      <c r="T1409" s="32"/>
      <c r="U1409" s="27"/>
      <c r="V1409" s="27"/>
      <c r="W1409" s="27"/>
      <c r="X1409" s="27"/>
      <c r="Y1409" s="93"/>
      <c r="Z1409" s="23"/>
      <c r="AC1409" s="8"/>
    </row>
    <row r="1410" spans="10:29" ht="15">
      <c r="J1410" s="69"/>
      <c r="K1410" s="94" t="s">
        <v>176</v>
      </c>
      <c r="L1410" s="86"/>
      <c r="M1410" s="86"/>
      <c r="N1410" s="92"/>
      <c r="O1410" s="92"/>
      <c r="P1410" s="86"/>
      <c r="Q1410" s="92"/>
      <c r="R1410" s="86"/>
      <c r="S1410" s="86"/>
      <c r="T1410" s="86"/>
      <c r="U1410" s="27"/>
      <c r="V1410" s="27"/>
      <c r="W1410" s="27"/>
      <c r="X1410" s="27"/>
      <c r="Y1410" s="134" t="s">
        <v>233</v>
      </c>
      <c r="Z1410" s="23"/>
      <c r="AC1410" s="8"/>
    </row>
    <row r="1411" spans="10:29" ht="15">
      <c r="J1411" s="69"/>
      <c r="K1411" s="90" t="s">
        <v>177</v>
      </c>
      <c r="L1411" s="86">
        <v>100000</v>
      </c>
      <c r="M1411" s="86">
        <v>0</v>
      </c>
      <c r="N1411" s="92">
        <v>0</v>
      </c>
      <c r="O1411" s="92">
        <v>0</v>
      </c>
      <c r="P1411" s="86">
        <v>0</v>
      </c>
      <c r="Q1411" s="92">
        <v>0</v>
      </c>
      <c r="R1411" s="86">
        <f>SUM(L1411,N1411,P1411)</f>
        <v>100000</v>
      </c>
      <c r="S1411" s="86">
        <f>SUM(M1411,O1411,Q1411)</f>
        <v>0</v>
      </c>
      <c r="T1411" s="86">
        <v>0</v>
      </c>
      <c r="U1411" s="27"/>
      <c r="V1411" s="27"/>
      <c r="W1411" s="27"/>
      <c r="X1411" s="27"/>
      <c r="Y1411" s="134"/>
      <c r="Z1411" s="23"/>
      <c r="AC1411" s="8"/>
    </row>
    <row r="1412" spans="10:29" ht="45">
      <c r="J1412" s="69"/>
      <c r="K1412" s="90" t="s">
        <v>178</v>
      </c>
      <c r="L1412" s="91"/>
      <c r="M1412" s="32"/>
      <c r="N1412" s="92"/>
      <c r="O1412" s="92"/>
      <c r="P1412" s="92"/>
      <c r="Q1412" s="92"/>
      <c r="R1412" s="86"/>
      <c r="S1412" s="86"/>
      <c r="T1412" s="32"/>
      <c r="U1412" s="27"/>
      <c r="V1412" s="27"/>
      <c r="W1412" s="27"/>
      <c r="X1412" s="27"/>
      <c r="Y1412" s="134" t="s">
        <v>250</v>
      </c>
      <c r="Z1412" s="23"/>
      <c r="AC1412" s="8"/>
    </row>
    <row r="1413" spans="10:29" ht="30">
      <c r="J1413" s="95"/>
      <c r="K1413" s="90" t="s">
        <v>179</v>
      </c>
      <c r="L1413" s="32">
        <v>15000</v>
      </c>
      <c r="M1413" s="32">
        <v>0</v>
      </c>
      <c r="N1413" s="92">
        <v>0</v>
      </c>
      <c r="O1413" s="92">
        <v>0</v>
      </c>
      <c r="P1413" s="92">
        <v>0</v>
      </c>
      <c r="Q1413" s="92">
        <v>0</v>
      </c>
      <c r="R1413" s="86">
        <f>SUM(L1413,N1413,P1413)</f>
        <v>15000</v>
      </c>
      <c r="S1413" s="86">
        <f>SUM(M1413,O1413,Q1413)</f>
        <v>0</v>
      </c>
      <c r="T1413" s="32">
        <v>0</v>
      </c>
      <c r="U1413" s="27"/>
      <c r="V1413" s="27"/>
      <c r="W1413" s="27"/>
      <c r="X1413" s="27"/>
      <c r="Y1413" s="134"/>
      <c r="Z1413" s="23"/>
      <c r="AC1413" s="8"/>
    </row>
    <row r="1414" spans="10:29" ht="28.5">
      <c r="J1414" s="45" t="s">
        <v>4</v>
      </c>
      <c r="K1414" s="96" t="s">
        <v>180</v>
      </c>
      <c r="L1414" s="77">
        <f aca="true" t="shared" si="59" ref="L1414:Q1414">SUM(L1417:L1422)</f>
        <v>2105316</v>
      </c>
      <c r="M1414" s="77">
        <f t="shared" si="59"/>
        <v>556634.2</v>
      </c>
      <c r="N1414" s="77">
        <f t="shared" si="59"/>
        <v>0</v>
      </c>
      <c r="O1414" s="77">
        <f t="shared" si="59"/>
        <v>0</v>
      </c>
      <c r="P1414" s="77">
        <f t="shared" si="59"/>
        <v>0</v>
      </c>
      <c r="Q1414" s="77">
        <f t="shared" si="59"/>
        <v>0</v>
      </c>
      <c r="R1414" s="77">
        <f>SUM(L1414,N1414,P1414)</f>
        <v>2105316</v>
      </c>
      <c r="S1414" s="77">
        <f>SUM(M1414,O1414,Q1414)</f>
        <v>556634.2</v>
      </c>
      <c r="T1414" s="77">
        <f>SUM(T1417:T1422)</f>
        <v>777704.6000000001</v>
      </c>
      <c r="U1414" s="27"/>
      <c r="V1414" s="27"/>
      <c r="W1414" s="27"/>
      <c r="X1414" s="27"/>
      <c r="Y1414" s="97" t="s">
        <v>234</v>
      </c>
      <c r="Z1414" s="23"/>
      <c r="AC1414" s="8"/>
    </row>
    <row r="1415" spans="10:29" ht="45">
      <c r="J1415" s="45"/>
      <c r="K1415" s="94" t="s">
        <v>181</v>
      </c>
      <c r="L1415" s="86" t="s">
        <v>182</v>
      </c>
      <c r="M1415" s="86" t="s">
        <v>183</v>
      </c>
      <c r="N1415" s="86" t="s">
        <v>183</v>
      </c>
      <c r="O1415" s="86" t="s">
        <v>183</v>
      </c>
      <c r="P1415" s="86" t="s">
        <v>183</v>
      </c>
      <c r="Q1415" s="86" t="s">
        <v>183</v>
      </c>
      <c r="R1415" s="86"/>
      <c r="S1415" s="86"/>
      <c r="T1415" s="98"/>
      <c r="U1415" s="27"/>
      <c r="V1415" s="27"/>
      <c r="W1415" s="27"/>
      <c r="X1415" s="27"/>
      <c r="Y1415" s="99"/>
      <c r="Z1415" s="23"/>
      <c r="AC1415" s="8"/>
    </row>
    <row r="1416" spans="10:29" ht="23.25" customHeight="1">
      <c r="J1416" s="45"/>
      <c r="K1416" s="94" t="s">
        <v>184</v>
      </c>
      <c r="L1416" s="86"/>
      <c r="M1416" s="86"/>
      <c r="N1416" s="100"/>
      <c r="O1416" s="100"/>
      <c r="P1416" s="100"/>
      <c r="Q1416" s="100"/>
      <c r="R1416" s="100"/>
      <c r="S1416" s="86"/>
      <c r="T1416" s="86"/>
      <c r="U1416" s="27"/>
      <c r="V1416" s="27"/>
      <c r="W1416" s="27"/>
      <c r="X1416" s="27"/>
      <c r="Y1416" s="134" t="s">
        <v>249</v>
      </c>
      <c r="Z1416" s="23"/>
      <c r="AC1416" s="8"/>
    </row>
    <row r="1417" spans="10:29" ht="23.25" customHeight="1">
      <c r="J1417" s="45"/>
      <c r="K1417" s="94" t="s">
        <v>185</v>
      </c>
      <c r="L1417" s="86">
        <v>1012600</v>
      </c>
      <c r="M1417" s="86">
        <v>349697.2</v>
      </c>
      <c r="N1417" s="92">
        <v>0</v>
      </c>
      <c r="O1417" s="92">
        <v>0</v>
      </c>
      <c r="P1417" s="92">
        <v>0</v>
      </c>
      <c r="Q1417" s="101">
        <v>0</v>
      </c>
      <c r="R1417" s="86">
        <f>SUM(L1417,N1417,P1417)</f>
        <v>1012600</v>
      </c>
      <c r="S1417" s="86">
        <f>SUM(M1417,O1417,Q1417)</f>
        <v>349697.2</v>
      </c>
      <c r="T1417" s="86">
        <v>511474.9</v>
      </c>
      <c r="U1417" s="27"/>
      <c r="V1417" s="27"/>
      <c r="W1417" s="27"/>
      <c r="X1417" s="27"/>
      <c r="Y1417" s="134"/>
      <c r="Z1417" s="23"/>
      <c r="AC1417" s="8"/>
    </row>
    <row r="1418" spans="10:29" ht="45">
      <c r="J1418" s="45"/>
      <c r="K1418" s="94" t="s">
        <v>186</v>
      </c>
      <c r="L1418" s="86"/>
      <c r="M1418" s="86"/>
      <c r="N1418" s="92"/>
      <c r="O1418" s="92"/>
      <c r="P1418" s="92"/>
      <c r="Q1418" s="101"/>
      <c r="R1418" s="86"/>
      <c r="S1418" s="86"/>
      <c r="T1418" s="86"/>
      <c r="U1418" s="27"/>
      <c r="V1418" s="27"/>
      <c r="W1418" s="27"/>
      <c r="X1418" s="27"/>
      <c r="Y1418" s="134" t="s">
        <v>248</v>
      </c>
      <c r="Z1418" s="23"/>
      <c r="AC1418" s="8"/>
    </row>
    <row r="1419" spans="10:29" ht="15" customHeight="1">
      <c r="J1419" s="45"/>
      <c r="K1419" s="94" t="s">
        <v>187</v>
      </c>
      <c r="L1419" s="86">
        <v>106316</v>
      </c>
      <c r="M1419" s="86">
        <v>0</v>
      </c>
      <c r="N1419" s="92">
        <v>0</v>
      </c>
      <c r="O1419" s="92">
        <v>0</v>
      </c>
      <c r="P1419" s="92">
        <v>0</v>
      </c>
      <c r="Q1419" s="92">
        <v>0</v>
      </c>
      <c r="R1419" s="86">
        <f>SUM(L1419,N1419,P1419)</f>
        <v>106316</v>
      </c>
      <c r="S1419" s="86">
        <f>SUM(M1419,O1419,Q1419)</f>
        <v>0</v>
      </c>
      <c r="T1419" s="86">
        <v>8183.4</v>
      </c>
      <c r="U1419" s="27"/>
      <c r="V1419" s="27"/>
      <c r="W1419" s="27"/>
      <c r="X1419" s="27"/>
      <c r="Y1419" s="134"/>
      <c r="Z1419" s="23"/>
      <c r="AC1419" s="8"/>
    </row>
    <row r="1420" spans="10:29" ht="15">
      <c r="J1420" s="45"/>
      <c r="K1420" s="94" t="s">
        <v>188</v>
      </c>
      <c r="L1420" s="86"/>
      <c r="M1420" s="86"/>
      <c r="N1420" s="92"/>
      <c r="O1420" s="92"/>
      <c r="P1420" s="92"/>
      <c r="Q1420" s="92"/>
      <c r="R1420" s="86"/>
      <c r="S1420" s="86"/>
      <c r="T1420" s="86"/>
      <c r="U1420" s="27"/>
      <c r="V1420" s="27"/>
      <c r="W1420" s="27"/>
      <c r="X1420" s="27"/>
      <c r="Y1420" s="134" t="s">
        <v>248</v>
      </c>
      <c r="Z1420" s="23"/>
      <c r="AC1420" s="8"/>
    </row>
    <row r="1421" spans="10:29" ht="15" customHeight="1">
      <c r="J1421" s="45"/>
      <c r="K1421" s="94" t="s">
        <v>184</v>
      </c>
      <c r="L1421" s="102"/>
      <c r="M1421" s="102"/>
      <c r="N1421" s="102"/>
      <c r="O1421" s="102"/>
      <c r="P1421" s="102"/>
      <c r="Q1421" s="102"/>
      <c r="R1421" s="102"/>
      <c r="S1421" s="102"/>
      <c r="T1421" s="102"/>
      <c r="U1421" s="27"/>
      <c r="V1421" s="27"/>
      <c r="W1421" s="27"/>
      <c r="X1421" s="27"/>
      <c r="Y1421" s="134"/>
      <c r="Z1421" s="23"/>
      <c r="AC1421" s="8"/>
    </row>
    <row r="1422" spans="10:29" ht="15">
      <c r="J1422" s="45"/>
      <c r="K1422" s="94" t="s">
        <v>185</v>
      </c>
      <c r="L1422" s="86">
        <v>986400</v>
      </c>
      <c r="M1422" s="86">
        <v>206937</v>
      </c>
      <c r="N1422" s="92">
        <v>0</v>
      </c>
      <c r="O1422" s="92">
        <v>0</v>
      </c>
      <c r="P1422" s="86">
        <v>0</v>
      </c>
      <c r="Q1422" s="92">
        <v>0</v>
      </c>
      <c r="R1422" s="86">
        <f>SUM(L1422,N1422,P1422)</f>
        <v>986400</v>
      </c>
      <c r="S1422" s="86">
        <f>SUM(M1422,O1422,Q1422)</f>
        <v>206937</v>
      </c>
      <c r="T1422" s="86">
        <v>258046.3</v>
      </c>
      <c r="U1422" s="27"/>
      <c r="V1422" s="27"/>
      <c r="W1422" s="27"/>
      <c r="X1422" s="27"/>
      <c r="Y1422" s="134"/>
      <c r="Z1422" s="23"/>
      <c r="AC1422" s="8"/>
    </row>
    <row r="1423" spans="10:29" ht="42.75">
      <c r="J1423" s="84" t="s">
        <v>5</v>
      </c>
      <c r="K1423" s="96" t="s">
        <v>189</v>
      </c>
      <c r="L1423" s="77">
        <f aca="true" t="shared" si="60" ref="L1423:Q1423">SUM(L1426:L1426)</f>
        <v>277088.1</v>
      </c>
      <c r="M1423" s="77">
        <f t="shared" si="60"/>
        <v>92454.6</v>
      </c>
      <c r="N1423" s="77">
        <f t="shared" si="60"/>
        <v>0</v>
      </c>
      <c r="O1423" s="77">
        <f t="shared" si="60"/>
        <v>0</v>
      </c>
      <c r="P1423" s="77">
        <f t="shared" si="60"/>
        <v>0</v>
      </c>
      <c r="Q1423" s="77">
        <f t="shared" si="60"/>
        <v>0</v>
      </c>
      <c r="R1423" s="77">
        <f>SUM(L1423,N1423,P1423)</f>
        <v>277088.1</v>
      </c>
      <c r="S1423" s="77">
        <f>SUM(M1423,O1423,Q1423)</f>
        <v>92454.6</v>
      </c>
      <c r="T1423" s="77">
        <f>SUM(T1426:T1426)</f>
        <v>92454.6</v>
      </c>
      <c r="U1423" s="27"/>
      <c r="V1423" s="27"/>
      <c r="W1423" s="27"/>
      <c r="X1423" s="27"/>
      <c r="Y1423" s="103"/>
      <c r="Z1423" s="23"/>
      <c r="AC1423" s="8"/>
    </row>
    <row r="1424" spans="10:29" ht="60">
      <c r="J1424" s="104"/>
      <c r="K1424" s="94" t="s">
        <v>190</v>
      </c>
      <c r="L1424" s="77"/>
      <c r="M1424" s="77"/>
      <c r="N1424" s="92"/>
      <c r="O1424" s="92"/>
      <c r="P1424" s="92"/>
      <c r="Q1424" s="92"/>
      <c r="R1424" s="77"/>
      <c r="S1424" s="77"/>
      <c r="T1424" s="77"/>
      <c r="U1424" s="27"/>
      <c r="V1424" s="27"/>
      <c r="W1424" s="27"/>
      <c r="X1424" s="27"/>
      <c r="Y1424" s="103"/>
      <c r="Z1424" s="23"/>
      <c r="AC1424" s="8"/>
    </row>
    <row r="1425" spans="10:29" ht="15">
      <c r="J1425" s="84"/>
      <c r="K1425" s="94" t="s">
        <v>191</v>
      </c>
      <c r="L1425" s="86"/>
      <c r="M1425" s="86"/>
      <c r="N1425" s="92"/>
      <c r="O1425" s="92"/>
      <c r="P1425" s="92"/>
      <c r="Q1425" s="92"/>
      <c r="R1425" s="86"/>
      <c r="S1425" s="86"/>
      <c r="T1425" s="86"/>
      <c r="U1425" s="27"/>
      <c r="V1425" s="27"/>
      <c r="W1425" s="27"/>
      <c r="X1425" s="27"/>
      <c r="Y1425" s="134" t="s">
        <v>246</v>
      </c>
      <c r="Z1425" s="23"/>
      <c r="AC1425" s="8"/>
    </row>
    <row r="1426" spans="10:29" ht="15">
      <c r="J1426" s="84"/>
      <c r="K1426" s="94" t="s">
        <v>185</v>
      </c>
      <c r="L1426" s="86">
        <v>277088.1</v>
      </c>
      <c r="M1426" s="86">
        <v>92454.6</v>
      </c>
      <c r="N1426" s="92">
        <v>0</v>
      </c>
      <c r="O1426" s="92">
        <v>0</v>
      </c>
      <c r="P1426" s="92">
        <v>0</v>
      </c>
      <c r="Q1426" s="92">
        <v>0</v>
      </c>
      <c r="R1426" s="86">
        <f>SUM(L1426,N1426,P1426)</f>
        <v>277088.1</v>
      </c>
      <c r="S1426" s="86">
        <f>SUM(M1426,O1426,Q1426)</f>
        <v>92454.6</v>
      </c>
      <c r="T1426" s="86">
        <v>92454.6</v>
      </c>
      <c r="U1426" s="27"/>
      <c r="V1426" s="27"/>
      <c r="W1426" s="27"/>
      <c r="X1426" s="27"/>
      <c r="Y1426" s="134"/>
      <c r="Z1426" s="23"/>
      <c r="AC1426" s="8"/>
    </row>
    <row r="1427" spans="10:29" ht="42.75">
      <c r="J1427" s="84" t="s">
        <v>29</v>
      </c>
      <c r="K1427" s="105" t="s">
        <v>192</v>
      </c>
      <c r="L1427" s="77">
        <f aca="true" t="shared" si="61" ref="L1427:Q1427">SUM(L1429:L1430)</f>
        <v>300000</v>
      </c>
      <c r="M1427" s="77">
        <f t="shared" si="61"/>
        <v>221058</v>
      </c>
      <c r="N1427" s="77">
        <f t="shared" si="61"/>
        <v>0</v>
      </c>
      <c r="O1427" s="77">
        <f t="shared" si="61"/>
        <v>0</v>
      </c>
      <c r="P1427" s="77">
        <f t="shared" si="61"/>
        <v>0</v>
      </c>
      <c r="Q1427" s="77">
        <f t="shared" si="61"/>
        <v>0</v>
      </c>
      <c r="R1427" s="77">
        <f>SUM(L1427,N1427,P1427)</f>
        <v>300000</v>
      </c>
      <c r="S1427" s="77">
        <f>SUM(M1427,O1427,Q1427)</f>
        <v>221058</v>
      </c>
      <c r="T1427" s="77">
        <f>SUM(T1429:T1430)</f>
        <v>221058</v>
      </c>
      <c r="U1427" s="27"/>
      <c r="V1427" s="27"/>
      <c r="W1427" s="27"/>
      <c r="X1427" s="27"/>
      <c r="Y1427" s="106"/>
      <c r="Z1427" s="23"/>
      <c r="AC1427" s="8"/>
    </row>
    <row r="1428" spans="10:29" ht="45">
      <c r="J1428" s="84"/>
      <c r="K1428" s="107" t="s">
        <v>193</v>
      </c>
      <c r="L1428" s="32"/>
      <c r="M1428" s="86"/>
      <c r="N1428" s="92"/>
      <c r="O1428" s="92"/>
      <c r="P1428" s="92"/>
      <c r="Q1428" s="92"/>
      <c r="R1428" s="86"/>
      <c r="S1428" s="86"/>
      <c r="T1428" s="86"/>
      <c r="U1428" s="27"/>
      <c r="V1428" s="27"/>
      <c r="W1428" s="27"/>
      <c r="X1428" s="27"/>
      <c r="Y1428" s="149" t="s">
        <v>247</v>
      </c>
      <c r="Z1428" s="23"/>
      <c r="AC1428" s="8"/>
    </row>
    <row r="1429" spans="10:29" ht="15">
      <c r="J1429" s="84"/>
      <c r="K1429" s="94" t="s">
        <v>194</v>
      </c>
      <c r="L1429" s="32"/>
      <c r="M1429" s="86"/>
      <c r="N1429" s="92"/>
      <c r="O1429" s="92"/>
      <c r="P1429" s="92"/>
      <c r="Q1429" s="92"/>
      <c r="R1429" s="86"/>
      <c r="S1429" s="86"/>
      <c r="T1429" s="86"/>
      <c r="U1429" s="27"/>
      <c r="V1429" s="27"/>
      <c r="W1429" s="27"/>
      <c r="X1429" s="27"/>
      <c r="Y1429" s="149"/>
      <c r="Z1429" s="23"/>
      <c r="AC1429" s="8"/>
    </row>
    <row r="1430" spans="10:29" ht="15">
      <c r="J1430" s="108"/>
      <c r="K1430" s="94" t="s">
        <v>195</v>
      </c>
      <c r="L1430" s="32">
        <v>300000</v>
      </c>
      <c r="M1430" s="32">
        <v>221058</v>
      </c>
      <c r="N1430" s="92">
        <v>0</v>
      </c>
      <c r="O1430" s="92">
        <v>0</v>
      </c>
      <c r="P1430" s="92">
        <v>0</v>
      </c>
      <c r="Q1430" s="92">
        <v>0</v>
      </c>
      <c r="R1430" s="86">
        <f>SUM(L1430,N1430,P1430)</f>
        <v>300000</v>
      </c>
      <c r="S1430" s="86">
        <f>SUM(M1430,O1430,Q1430)</f>
        <v>221058</v>
      </c>
      <c r="T1430" s="32">
        <v>221058</v>
      </c>
      <c r="U1430" s="27"/>
      <c r="V1430" s="27"/>
      <c r="W1430" s="27"/>
      <c r="X1430" s="27"/>
      <c r="Y1430" s="149"/>
      <c r="Z1430" s="23"/>
      <c r="AC1430" s="8"/>
    </row>
    <row r="1431" spans="10:29" ht="42.75">
      <c r="J1431" s="84" t="s">
        <v>30</v>
      </c>
      <c r="K1431" s="105" t="s">
        <v>196</v>
      </c>
      <c r="L1431" s="77">
        <f aca="true" t="shared" si="62" ref="L1431:Q1431">SUM(L1433:L1435)</f>
        <v>38108.9</v>
      </c>
      <c r="M1431" s="77">
        <f t="shared" si="62"/>
        <v>2578.6</v>
      </c>
      <c r="N1431" s="77">
        <f t="shared" si="62"/>
        <v>0</v>
      </c>
      <c r="O1431" s="77">
        <f t="shared" si="62"/>
        <v>0</v>
      </c>
      <c r="P1431" s="77">
        <f t="shared" si="62"/>
        <v>0</v>
      </c>
      <c r="Q1431" s="77">
        <f t="shared" si="62"/>
        <v>0</v>
      </c>
      <c r="R1431" s="77">
        <f>SUM(L1431,N1431,P1431)</f>
        <v>38108.9</v>
      </c>
      <c r="S1431" s="77">
        <f>SUM(M1431,O1431,Q1431)</f>
        <v>2578.6</v>
      </c>
      <c r="T1431" s="77">
        <f>SUM(T1433:T1435)</f>
        <v>61061.8</v>
      </c>
      <c r="U1431" s="27"/>
      <c r="V1431" s="27"/>
      <c r="W1431" s="27"/>
      <c r="X1431" s="27"/>
      <c r="Y1431" s="109"/>
      <c r="Z1431" s="23"/>
      <c r="AC1431" s="8"/>
    </row>
    <row r="1432" spans="10:29" ht="45">
      <c r="J1432" s="69"/>
      <c r="K1432" s="94" t="s">
        <v>197</v>
      </c>
      <c r="L1432" s="110"/>
      <c r="M1432" s="86"/>
      <c r="N1432" s="92"/>
      <c r="O1432" s="92"/>
      <c r="P1432" s="92"/>
      <c r="Q1432" s="92"/>
      <c r="R1432" s="86"/>
      <c r="S1432" s="86"/>
      <c r="T1432" s="86"/>
      <c r="U1432" s="27"/>
      <c r="V1432" s="27"/>
      <c r="W1432" s="27"/>
      <c r="X1432" s="27"/>
      <c r="Y1432" s="136"/>
      <c r="Z1432" s="23"/>
      <c r="AC1432" s="8"/>
    </row>
    <row r="1433" spans="10:29" ht="15">
      <c r="J1433" s="69"/>
      <c r="K1433" s="94" t="s">
        <v>198</v>
      </c>
      <c r="L1433" s="32">
        <v>9227</v>
      </c>
      <c r="M1433" s="32">
        <v>0</v>
      </c>
      <c r="N1433" s="92">
        <v>0</v>
      </c>
      <c r="O1433" s="92">
        <v>0</v>
      </c>
      <c r="P1433" s="92">
        <v>0</v>
      </c>
      <c r="Q1433" s="92">
        <v>0</v>
      </c>
      <c r="R1433" s="86">
        <f>SUM(L1433,N1433,P1433)</f>
        <v>9227</v>
      </c>
      <c r="S1433" s="86">
        <f>SUM(M1433,O1433,Q1433)</f>
        <v>0</v>
      </c>
      <c r="T1433" s="32">
        <v>0</v>
      </c>
      <c r="U1433" s="27"/>
      <c r="V1433" s="27"/>
      <c r="W1433" s="27"/>
      <c r="X1433" s="27"/>
      <c r="Y1433" s="136"/>
      <c r="Z1433" s="23"/>
      <c r="AC1433" s="8"/>
    </row>
    <row r="1434" spans="10:29" ht="45">
      <c r="J1434" s="69"/>
      <c r="K1434" s="94" t="s">
        <v>199</v>
      </c>
      <c r="L1434" s="32"/>
      <c r="M1434" s="32"/>
      <c r="N1434" s="92"/>
      <c r="O1434" s="92"/>
      <c r="P1434" s="92"/>
      <c r="Q1434" s="92"/>
      <c r="R1434" s="86"/>
      <c r="S1434" s="86"/>
      <c r="T1434" s="32"/>
      <c r="U1434" s="27"/>
      <c r="V1434" s="27"/>
      <c r="W1434" s="27"/>
      <c r="X1434" s="27"/>
      <c r="Y1434" s="134" t="s">
        <v>235</v>
      </c>
      <c r="Z1434" s="23"/>
      <c r="AC1434" s="8"/>
    </row>
    <row r="1435" spans="10:29" ht="15">
      <c r="J1435" s="69"/>
      <c r="K1435" s="94" t="s">
        <v>41</v>
      </c>
      <c r="L1435" s="32">
        <v>28881.9</v>
      </c>
      <c r="M1435" s="32">
        <v>2578.6</v>
      </c>
      <c r="N1435" s="92">
        <v>0</v>
      </c>
      <c r="O1435" s="92">
        <v>0</v>
      </c>
      <c r="P1435" s="92">
        <v>0</v>
      </c>
      <c r="Q1435" s="92">
        <v>0</v>
      </c>
      <c r="R1435" s="86">
        <f>SUM(L1435,N1435,P1435)</f>
        <v>28881.9</v>
      </c>
      <c r="S1435" s="86">
        <f>SUM(M1435,O1435,Q1435)</f>
        <v>2578.6</v>
      </c>
      <c r="T1435" s="32">
        <v>61061.8</v>
      </c>
      <c r="U1435" s="27"/>
      <c r="V1435" s="27"/>
      <c r="W1435" s="27"/>
      <c r="X1435" s="27"/>
      <c r="Y1435" s="134"/>
      <c r="Z1435" s="23"/>
      <c r="AC1435" s="8"/>
    </row>
    <row r="1436" spans="10:29" ht="28.5">
      <c r="J1436" s="84" t="s">
        <v>47</v>
      </c>
      <c r="K1436" s="105" t="s">
        <v>201</v>
      </c>
      <c r="L1436" s="77">
        <f aca="true" t="shared" si="63" ref="L1436:Q1436">SUM(L1439:L1443)</f>
        <v>856150</v>
      </c>
      <c r="M1436" s="77">
        <f t="shared" si="63"/>
        <v>254554.90000000002</v>
      </c>
      <c r="N1436" s="77">
        <f t="shared" si="63"/>
        <v>0</v>
      </c>
      <c r="O1436" s="77">
        <f t="shared" si="63"/>
        <v>0</v>
      </c>
      <c r="P1436" s="77">
        <f t="shared" si="63"/>
        <v>0</v>
      </c>
      <c r="Q1436" s="77">
        <f t="shared" si="63"/>
        <v>0</v>
      </c>
      <c r="R1436" s="77">
        <f>SUM(L1436,N1436,P1436)</f>
        <v>856150</v>
      </c>
      <c r="S1436" s="77">
        <f>SUM(M1436,O1436,Q1436)</f>
        <v>254554.90000000002</v>
      </c>
      <c r="T1436" s="77">
        <f>SUM(T1439:T1443)</f>
        <v>344937.3</v>
      </c>
      <c r="U1436" s="27"/>
      <c r="V1436" s="27"/>
      <c r="W1436" s="27"/>
      <c r="X1436" s="27"/>
      <c r="Y1436" s="106"/>
      <c r="Z1436" s="23"/>
      <c r="AC1436" s="8"/>
    </row>
    <row r="1437" spans="10:29" ht="45">
      <c r="J1437" s="84"/>
      <c r="K1437" s="94" t="s">
        <v>202</v>
      </c>
      <c r="L1437" s="32"/>
      <c r="M1437" s="86"/>
      <c r="N1437" s="92"/>
      <c r="O1437" s="92"/>
      <c r="P1437" s="92"/>
      <c r="Q1437" s="92"/>
      <c r="R1437" s="86"/>
      <c r="S1437" s="86"/>
      <c r="T1437" s="86"/>
      <c r="U1437" s="27"/>
      <c r="V1437" s="27"/>
      <c r="W1437" s="27"/>
      <c r="X1437" s="27"/>
      <c r="Y1437" s="134" t="s">
        <v>236</v>
      </c>
      <c r="Z1437" s="23"/>
      <c r="AC1437" s="8"/>
    </row>
    <row r="1438" spans="10:29" ht="15">
      <c r="J1438" s="111"/>
      <c r="K1438" s="94" t="s">
        <v>194</v>
      </c>
      <c r="L1438" s="86"/>
      <c r="M1438" s="86"/>
      <c r="N1438" s="92"/>
      <c r="O1438" s="92"/>
      <c r="P1438" s="92"/>
      <c r="Q1438" s="92"/>
      <c r="R1438" s="86"/>
      <c r="S1438" s="86"/>
      <c r="T1438" s="86"/>
      <c r="U1438" s="27"/>
      <c r="V1438" s="27"/>
      <c r="W1438" s="27"/>
      <c r="X1438" s="27"/>
      <c r="Y1438" s="134"/>
      <c r="Z1438" s="23"/>
      <c r="AC1438" s="8"/>
    </row>
    <row r="1439" spans="10:29" ht="15">
      <c r="J1439" s="111"/>
      <c r="K1439" s="94" t="s">
        <v>200</v>
      </c>
      <c r="L1439" s="86">
        <v>100000</v>
      </c>
      <c r="M1439" s="86">
        <v>12576.2</v>
      </c>
      <c r="N1439" s="92">
        <v>0</v>
      </c>
      <c r="O1439" s="92">
        <v>0</v>
      </c>
      <c r="P1439" s="92">
        <v>0</v>
      </c>
      <c r="Q1439" s="92">
        <v>0</v>
      </c>
      <c r="R1439" s="86">
        <f>SUM(L1439,N1439,P1439)</f>
        <v>100000</v>
      </c>
      <c r="S1439" s="86">
        <f>SUM(M1439,O1439,Q1439)</f>
        <v>12576.2</v>
      </c>
      <c r="T1439" s="86">
        <v>12576.2</v>
      </c>
      <c r="U1439" s="27"/>
      <c r="V1439" s="27"/>
      <c r="W1439" s="27"/>
      <c r="X1439" s="27"/>
      <c r="Y1439" s="134"/>
      <c r="Z1439" s="23"/>
      <c r="AC1439" s="8"/>
    </row>
    <row r="1440" spans="10:29" ht="15" customHeight="1">
      <c r="J1440" s="111"/>
      <c r="K1440" s="94" t="s">
        <v>184</v>
      </c>
      <c r="L1440" s="86"/>
      <c r="M1440" s="86"/>
      <c r="N1440" s="92"/>
      <c r="O1440" s="92"/>
      <c r="P1440" s="92"/>
      <c r="Q1440" s="92"/>
      <c r="R1440" s="86"/>
      <c r="S1440" s="86"/>
      <c r="T1440" s="86"/>
      <c r="U1440" s="27"/>
      <c r="V1440" s="27"/>
      <c r="W1440" s="27"/>
      <c r="X1440" s="27"/>
      <c r="Y1440" s="134" t="s">
        <v>237</v>
      </c>
      <c r="Z1440" s="23"/>
      <c r="AC1440" s="8"/>
    </row>
    <row r="1441" spans="10:29" ht="15">
      <c r="J1441" s="111"/>
      <c r="K1441" s="94" t="s">
        <v>200</v>
      </c>
      <c r="L1441" s="86">
        <v>750000</v>
      </c>
      <c r="M1441" s="86">
        <v>241978.7</v>
      </c>
      <c r="N1441" s="92">
        <v>0</v>
      </c>
      <c r="O1441" s="92">
        <v>0</v>
      </c>
      <c r="P1441" s="92">
        <v>0</v>
      </c>
      <c r="Q1441" s="92">
        <v>0</v>
      </c>
      <c r="R1441" s="86">
        <f>SUM(L1441,N1441,P1441)</f>
        <v>750000</v>
      </c>
      <c r="S1441" s="86">
        <f>SUM(M1441,O1441,Q1441)</f>
        <v>241978.7</v>
      </c>
      <c r="T1441" s="86">
        <v>332361.1</v>
      </c>
      <c r="U1441" s="27"/>
      <c r="V1441" s="27"/>
      <c r="W1441" s="27"/>
      <c r="X1441" s="27"/>
      <c r="Y1441" s="134"/>
      <c r="Z1441" s="23"/>
      <c r="AC1441" s="8"/>
    </row>
    <row r="1442" spans="10:29" ht="30">
      <c r="J1442" s="111"/>
      <c r="K1442" s="94" t="s">
        <v>203</v>
      </c>
      <c r="L1442" s="32"/>
      <c r="M1442" s="86"/>
      <c r="N1442" s="92"/>
      <c r="O1442" s="92"/>
      <c r="P1442" s="92"/>
      <c r="Q1442" s="92"/>
      <c r="R1442" s="86"/>
      <c r="S1442" s="86"/>
      <c r="T1442" s="86"/>
      <c r="U1442" s="27"/>
      <c r="V1442" s="27"/>
      <c r="W1442" s="27"/>
      <c r="X1442" s="27"/>
      <c r="Y1442" s="134"/>
      <c r="Z1442" s="23"/>
      <c r="AC1442" s="8"/>
    </row>
    <row r="1443" spans="10:29" ht="30">
      <c r="J1443" s="111"/>
      <c r="K1443" s="94" t="s">
        <v>204</v>
      </c>
      <c r="L1443" s="32">
        <v>6150</v>
      </c>
      <c r="M1443" s="32">
        <v>0</v>
      </c>
      <c r="N1443" s="92">
        <v>0</v>
      </c>
      <c r="O1443" s="92">
        <v>0</v>
      </c>
      <c r="P1443" s="92">
        <v>0</v>
      </c>
      <c r="Q1443" s="92">
        <v>0</v>
      </c>
      <c r="R1443" s="86">
        <f>SUM(L1443,N1443,P1443)</f>
        <v>6150</v>
      </c>
      <c r="S1443" s="86">
        <f>SUM(M1443,O1443,Q1443)</f>
        <v>0</v>
      </c>
      <c r="T1443" s="32">
        <v>0</v>
      </c>
      <c r="U1443" s="27"/>
      <c r="V1443" s="27"/>
      <c r="W1443" s="27"/>
      <c r="X1443" s="27"/>
      <c r="Y1443" s="134"/>
      <c r="Z1443" s="23"/>
      <c r="AC1443" s="8"/>
    </row>
    <row r="1444" spans="10:29" ht="42.75">
      <c r="J1444" s="84" t="s">
        <v>31</v>
      </c>
      <c r="K1444" s="88" t="s">
        <v>205</v>
      </c>
      <c r="L1444" s="77">
        <f aca="true" t="shared" si="64" ref="L1444:Q1444">SUM(L1445:L1446)</f>
        <v>600000</v>
      </c>
      <c r="M1444" s="77">
        <f t="shared" si="64"/>
        <v>31000</v>
      </c>
      <c r="N1444" s="77">
        <f t="shared" si="64"/>
        <v>0</v>
      </c>
      <c r="O1444" s="77">
        <f t="shared" si="64"/>
        <v>0</v>
      </c>
      <c r="P1444" s="77">
        <f t="shared" si="64"/>
        <v>0</v>
      </c>
      <c r="Q1444" s="77">
        <f t="shared" si="64"/>
        <v>0</v>
      </c>
      <c r="R1444" s="77">
        <f>SUM(L1444,N1444,P1444)</f>
        <v>600000</v>
      </c>
      <c r="S1444" s="77">
        <f>SUM(M1444,O1444,Q1444)</f>
        <v>31000</v>
      </c>
      <c r="T1444" s="77">
        <f>SUM(T1445:T1446)</f>
        <v>31000</v>
      </c>
      <c r="U1444" s="27"/>
      <c r="V1444" s="27"/>
      <c r="W1444" s="27"/>
      <c r="X1444" s="27"/>
      <c r="Y1444" s="89"/>
      <c r="Z1444" s="23"/>
      <c r="AC1444" s="8"/>
    </row>
    <row r="1445" spans="10:29" ht="30">
      <c r="J1445" s="111"/>
      <c r="K1445" s="94" t="s">
        <v>206</v>
      </c>
      <c r="L1445" s="86"/>
      <c r="M1445" s="86"/>
      <c r="N1445" s="92"/>
      <c r="O1445" s="92"/>
      <c r="P1445" s="92"/>
      <c r="Q1445" s="92"/>
      <c r="R1445" s="86"/>
      <c r="S1445" s="86"/>
      <c r="T1445" s="86"/>
      <c r="U1445" s="27"/>
      <c r="V1445" s="27"/>
      <c r="W1445" s="27"/>
      <c r="X1445" s="27"/>
      <c r="Y1445" s="134" t="s">
        <v>238</v>
      </c>
      <c r="Z1445" s="23"/>
      <c r="AC1445" s="8"/>
    </row>
    <row r="1446" spans="10:29" ht="15">
      <c r="J1446" s="111"/>
      <c r="K1446" s="94" t="s">
        <v>207</v>
      </c>
      <c r="L1446" s="86">
        <v>600000</v>
      </c>
      <c r="M1446" s="86">
        <v>31000</v>
      </c>
      <c r="N1446" s="92">
        <v>0</v>
      </c>
      <c r="O1446" s="92">
        <v>0</v>
      </c>
      <c r="P1446" s="92">
        <v>0</v>
      </c>
      <c r="Q1446" s="92">
        <v>0</v>
      </c>
      <c r="R1446" s="86">
        <f>SUM(L1446,N1446,P1446)</f>
        <v>600000</v>
      </c>
      <c r="S1446" s="86">
        <f>SUM(M1446,O1446,Q1446)</f>
        <v>31000</v>
      </c>
      <c r="T1446" s="86">
        <v>31000</v>
      </c>
      <c r="U1446" s="27"/>
      <c r="V1446" s="27"/>
      <c r="W1446" s="27"/>
      <c r="X1446" s="27"/>
      <c r="Y1446" s="134"/>
      <c r="Z1446" s="23"/>
      <c r="AC1446" s="8"/>
    </row>
    <row r="1447" spans="10:29" ht="28.5">
      <c r="J1447" s="111" t="s">
        <v>32</v>
      </c>
      <c r="K1447" s="96" t="s">
        <v>208</v>
      </c>
      <c r="L1447" s="77">
        <f aca="true" t="shared" si="65" ref="L1447:Q1447">SUM(L1449:L1458)</f>
        <v>1177304</v>
      </c>
      <c r="M1447" s="77">
        <f t="shared" si="65"/>
        <v>36911.6</v>
      </c>
      <c r="N1447" s="77">
        <f t="shared" si="65"/>
        <v>0</v>
      </c>
      <c r="O1447" s="77">
        <f t="shared" si="65"/>
        <v>0</v>
      </c>
      <c r="P1447" s="77">
        <f t="shared" si="65"/>
        <v>0</v>
      </c>
      <c r="Q1447" s="77">
        <f t="shared" si="65"/>
        <v>0</v>
      </c>
      <c r="R1447" s="77">
        <f>SUM(L1447,N1447,P1447)</f>
        <v>1177304</v>
      </c>
      <c r="S1447" s="77">
        <f>SUM(M1447,O1447,Q1447)</f>
        <v>36911.6</v>
      </c>
      <c r="T1447" s="77">
        <f>SUM(T1449:T1458)</f>
        <v>36911.6</v>
      </c>
      <c r="U1447" s="27"/>
      <c r="V1447" s="27"/>
      <c r="W1447" s="27"/>
      <c r="X1447" s="27"/>
      <c r="Y1447" s="112"/>
      <c r="Z1447" s="23"/>
      <c r="AC1447" s="8"/>
    </row>
    <row r="1448" spans="10:29" ht="60">
      <c r="J1448" s="108"/>
      <c r="K1448" s="94" t="s">
        <v>209</v>
      </c>
      <c r="L1448" s="113"/>
      <c r="M1448" s="113"/>
      <c r="N1448" s="113"/>
      <c r="O1448" s="113"/>
      <c r="P1448" s="113"/>
      <c r="Q1448" s="113"/>
      <c r="R1448" s="113"/>
      <c r="S1448" s="113"/>
      <c r="T1448" s="113"/>
      <c r="U1448" s="27"/>
      <c r="V1448" s="27"/>
      <c r="W1448" s="27"/>
      <c r="X1448" s="27"/>
      <c r="Y1448" s="89"/>
      <c r="Z1448" s="23"/>
      <c r="AC1448" s="8"/>
    </row>
    <row r="1449" spans="10:29" ht="60">
      <c r="J1449" s="84"/>
      <c r="K1449" s="90" t="s">
        <v>210</v>
      </c>
      <c r="L1449" s="32"/>
      <c r="M1449" s="32"/>
      <c r="N1449" s="92"/>
      <c r="O1449" s="92"/>
      <c r="P1449" s="92"/>
      <c r="Q1449" s="92"/>
      <c r="R1449" s="86"/>
      <c r="S1449" s="86"/>
      <c r="T1449" s="32"/>
      <c r="U1449" s="27"/>
      <c r="V1449" s="27"/>
      <c r="W1449" s="27"/>
      <c r="X1449" s="27"/>
      <c r="Y1449" s="134" t="s">
        <v>239</v>
      </c>
      <c r="Z1449" s="23"/>
      <c r="AC1449" s="8"/>
    </row>
    <row r="1450" spans="10:29" ht="15">
      <c r="J1450" s="84"/>
      <c r="K1450" s="94" t="s">
        <v>200</v>
      </c>
      <c r="L1450" s="32">
        <v>317304</v>
      </c>
      <c r="M1450" s="32">
        <v>0</v>
      </c>
      <c r="N1450" s="92">
        <v>0</v>
      </c>
      <c r="O1450" s="92">
        <v>0</v>
      </c>
      <c r="P1450" s="92">
        <v>0</v>
      </c>
      <c r="Q1450" s="92">
        <v>0</v>
      </c>
      <c r="R1450" s="86">
        <f>SUM(L1450,N1450,P1450)</f>
        <v>317304</v>
      </c>
      <c r="S1450" s="86">
        <f>SUM(M1450,O1450,Q1450)</f>
        <v>0</v>
      </c>
      <c r="T1450" s="32">
        <v>0</v>
      </c>
      <c r="U1450" s="27"/>
      <c r="V1450" s="27"/>
      <c r="W1450" s="27"/>
      <c r="X1450" s="27"/>
      <c r="Y1450" s="134"/>
      <c r="Z1450" s="23"/>
      <c r="AC1450" s="8"/>
    </row>
    <row r="1451" spans="10:29" ht="60">
      <c r="J1451" s="84"/>
      <c r="K1451" s="94" t="s">
        <v>211</v>
      </c>
      <c r="L1451" s="32"/>
      <c r="M1451" s="32"/>
      <c r="N1451" s="92"/>
      <c r="O1451" s="92"/>
      <c r="P1451" s="92"/>
      <c r="Q1451" s="92"/>
      <c r="R1451" s="86"/>
      <c r="S1451" s="86"/>
      <c r="T1451" s="32"/>
      <c r="U1451" s="27"/>
      <c r="V1451" s="27"/>
      <c r="W1451" s="27"/>
      <c r="X1451" s="27"/>
      <c r="Y1451" s="89"/>
      <c r="Z1451" s="23"/>
      <c r="AC1451" s="8"/>
    </row>
    <row r="1452" spans="10:29" ht="15">
      <c r="J1452" s="84"/>
      <c r="K1452" s="94" t="s">
        <v>200</v>
      </c>
      <c r="L1452" s="32">
        <v>0</v>
      </c>
      <c r="M1452" s="32">
        <v>0</v>
      </c>
      <c r="N1452" s="92">
        <v>0</v>
      </c>
      <c r="O1452" s="92">
        <v>0</v>
      </c>
      <c r="P1452" s="92">
        <v>0</v>
      </c>
      <c r="Q1452" s="92">
        <v>0</v>
      </c>
      <c r="R1452" s="86">
        <v>0</v>
      </c>
      <c r="S1452" s="86">
        <v>0</v>
      </c>
      <c r="T1452" s="32">
        <v>0</v>
      </c>
      <c r="U1452" s="27"/>
      <c r="V1452" s="27"/>
      <c r="W1452" s="27"/>
      <c r="X1452" s="27"/>
      <c r="Y1452" s="89"/>
      <c r="Z1452" s="23"/>
      <c r="AC1452" s="8"/>
    </row>
    <row r="1453" spans="10:29" ht="60">
      <c r="J1453" s="84"/>
      <c r="K1453" s="90" t="s">
        <v>212</v>
      </c>
      <c r="L1453" s="86"/>
      <c r="M1453" s="86"/>
      <c r="N1453" s="92"/>
      <c r="O1453" s="92"/>
      <c r="P1453" s="92"/>
      <c r="Q1453" s="92"/>
      <c r="R1453" s="86"/>
      <c r="S1453" s="86"/>
      <c r="T1453" s="86"/>
      <c r="U1453" s="27"/>
      <c r="V1453" s="27"/>
      <c r="W1453" s="27"/>
      <c r="X1453" s="27"/>
      <c r="Y1453" s="134" t="s">
        <v>235</v>
      </c>
      <c r="Z1453" s="23"/>
      <c r="AC1453" s="8"/>
    </row>
    <row r="1454" spans="10:29" ht="15">
      <c r="J1454" s="84"/>
      <c r="K1454" s="94" t="s">
        <v>200</v>
      </c>
      <c r="L1454" s="32">
        <v>119000</v>
      </c>
      <c r="M1454" s="32">
        <v>0</v>
      </c>
      <c r="N1454" s="92">
        <v>0</v>
      </c>
      <c r="O1454" s="92">
        <v>0</v>
      </c>
      <c r="P1454" s="92">
        <v>0</v>
      </c>
      <c r="Q1454" s="92">
        <v>0</v>
      </c>
      <c r="R1454" s="86">
        <f>SUM(L1454,N1454,P1454)</f>
        <v>119000</v>
      </c>
      <c r="S1454" s="86">
        <f>SUM(M1454,O1454,Q1454)</f>
        <v>0</v>
      </c>
      <c r="T1454" s="32">
        <v>0</v>
      </c>
      <c r="U1454" s="27"/>
      <c r="V1454" s="27"/>
      <c r="W1454" s="27"/>
      <c r="X1454" s="27"/>
      <c r="Y1454" s="134"/>
      <c r="Z1454" s="23"/>
      <c r="AC1454" s="8"/>
    </row>
    <row r="1455" spans="10:29" ht="60">
      <c r="J1455" s="84"/>
      <c r="K1455" s="90" t="s">
        <v>213</v>
      </c>
      <c r="L1455" s="86"/>
      <c r="M1455" s="86"/>
      <c r="N1455" s="92"/>
      <c r="O1455" s="92"/>
      <c r="P1455" s="92"/>
      <c r="Q1455" s="92"/>
      <c r="R1455" s="86"/>
      <c r="S1455" s="86"/>
      <c r="T1455" s="86"/>
      <c r="U1455" s="27"/>
      <c r="V1455" s="27"/>
      <c r="W1455" s="27"/>
      <c r="X1455" s="27"/>
      <c r="Y1455" s="134" t="s">
        <v>248</v>
      </c>
      <c r="Z1455" s="23"/>
      <c r="AC1455" s="8"/>
    </row>
    <row r="1456" spans="10:29" ht="15" customHeight="1">
      <c r="J1456" s="84"/>
      <c r="K1456" s="94" t="s">
        <v>200</v>
      </c>
      <c r="L1456" s="86">
        <v>341000</v>
      </c>
      <c r="M1456" s="86">
        <v>36911.6</v>
      </c>
      <c r="N1456" s="92">
        <v>0</v>
      </c>
      <c r="O1456" s="92">
        <v>0</v>
      </c>
      <c r="P1456" s="92">
        <v>0</v>
      </c>
      <c r="Q1456" s="92">
        <v>0</v>
      </c>
      <c r="R1456" s="86">
        <f>SUM(L1456,N1456,P1456)</f>
        <v>341000</v>
      </c>
      <c r="S1456" s="86">
        <f>SUM(M1456,O1456,Q1456)</f>
        <v>36911.6</v>
      </c>
      <c r="T1456" s="86">
        <v>36911.6</v>
      </c>
      <c r="U1456" s="27"/>
      <c r="V1456" s="27"/>
      <c r="W1456" s="27"/>
      <c r="X1456" s="27"/>
      <c r="Y1456" s="134"/>
      <c r="Z1456" s="23"/>
      <c r="AC1456" s="8"/>
    </row>
    <row r="1457" spans="10:29" ht="30">
      <c r="J1457" s="114"/>
      <c r="K1457" s="94" t="s">
        <v>214</v>
      </c>
      <c r="L1457" s="32"/>
      <c r="M1457" s="113"/>
      <c r="N1457" s="92"/>
      <c r="O1457" s="92"/>
      <c r="P1457" s="92"/>
      <c r="Q1457" s="92"/>
      <c r="R1457" s="86"/>
      <c r="S1457" s="86"/>
      <c r="T1457" s="113"/>
      <c r="U1457" s="27"/>
      <c r="V1457" s="27"/>
      <c r="W1457" s="27"/>
      <c r="X1457" s="27"/>
      <c r="Y1457" s="134" t="s">
        <v>240</v>
      </c>
      <c r="Z1457" s="23"/>
      <c r="AC1457" s="8"/>
    </row>
    <row r="1458" spans="10:29" ht="15" customHeight="1">
      <c r="J1458" s="114"/>
      <c r="K1458" s="94" t="s">
        <v>198</v>
      </c>
      <c r="L1458" s="32">
        <v>400000</v>
      </c>
      <c r="M1458" s="32">
        <v>0</v>
      </c>
      <c r="N1458" s="92">
        <v>0</v>
      </c>
      <c r="O1458" s="92">
        <v>0</v>
      </c>
      <c r="P1458" s="92">
        <v>0</v>
      </c>
      <c r="Q1458" s="92">
        <v>0</v>
      </c>
      <c r="R1458" s="86">
        <f>SUM(L1458,N1458,P1458)</f>
        <v>400000</v>
      </c>
      <c r="S1458" s="86">
        <f>SUM(M1458,O1458,Q1458)</f>
        <v>0</v>
      </c>
      <c r="T1458" s="32">
        <v>0</v>
      </c>
      <c r="U1458" s="27"/>
      <c r="V1458" s="27"/>
      <c r="W1458" s="27"/>
      <c r="X1458" s="27"/>
      <c r="Y1458" s="134"/>
      <c r="Z1458" s="23"/>
      <c r="AC1458" s="8"/>
    </row>
    <row r="1459" spans="10:29" ht="42.75">
      <c r="J1459" s="111" t="s">
        <v>57</v>
      </c>
      <c r="K1459" s="88" t="s">
        <v>215</v>
      </c>
      <c r="L1459" s="77">
        <f aca="true" t="shared" si="66" ref="L1459:Q1459">SUM(L1460:L1462)</f>
        <v>88000</v>
      </c>
      <c r="M1459" s="77">
        <f t="shared" si="66"/>
        <v>0</v>
      </c>
      <c r="N1459" s="77">
        <f t="shared" si="66"/>
        <v>0</v>
      </c>
      <c r="O1459" s="77">
        <f t="shared" si="66"/>
        <v>0</v>
      </c>
      <c r="P1459" s="77">
        <f t="shared" si="66"/>
        <v>0</v>
      </c>
      <c r="Q1459" s="77">
        <f t="shared" si="66"/>
        <v>0</v>
      </c>
      <c r="R1459" s="77">
        <f>SUM(L1459,N1459,P1459)</f>
        <v>88000</v>
      </c>
      <c r="S1459" s="77">
        <f>SUM(M1459,O1459,Q1459)</f>
        <v>0</v>
      </c>
      <c r="T1459" s="77">
        <f>SUM(T1460:T1462)</f>
        <v>0</v>
      </c>
      <c r="U1459" s="27"/>
      <c r="V1459" s="27"/>
      <c r="W1459" s="27"/>
      <c r="X1459" s="27"/>
      <c r="Y1459" s="89"/>
      <c r="Z1459" s="23"/>
      <c r="AC1459" s="8"/>
    </row>
    <row r="1460" spans="10:29" ht="60">
      <c r="J1460" s="108"/>
      <c r="K1460" s="90" t="s">
        <v>216</v>
      </c>
      <c r="L1460" s="91"/>
      <c r="M1460" s="32"/>
      <c r="N1460" s="92"/>
      <c r="O1460" s="92"/>
      <c r="P1460" s="92"/>
      <c r="Q1460" s="92"/>
      <c r="R1460" s="86"/>
      <c r="S1460" s="86"/>
      <c r="T1460" s="32"/>
      <c r="U1460" s="27"/>
      <c r="V1460" s="27"/>
      <c r="W1460" s="27"/>
      <c r="X1460" s="27"/>
      <c r="Y1460" s="89"/>
      <c r="Z1460" s="23"/>
      <c r="AC1460" s="8"/>
    </row>
    <row r="1461" spans="10:29" ht="15">
      <c r="J1461" s="74"/>
      <c r="K1461" s="94" t="s">
        <v>194</v>
      </c>
      <c r="L1461" s="86"/>
      <c r="M1461" s="86"/>
      <c r="N1461" s="92"/>
      <c r="O1461" s="92"/>
      <c r="P1461" s="92"/>
      <c r="Q1461" s="92"/>
      <c r="R1461" s="86"/>
      <c r="S1461" s="86"/>
      <c r="T1461" s="86"/>
      <c r="U1461" s="27"/>
      <c r="V1461" s="27"/>
      <c r="W1461" s="27"/>
      <c r="X1461" s="27"/>
      <c r="Y1461" s="134" t="s">
        <v>241</v>
      </c>
      <c r="Z1461" s="23"/>
      <c r="AC1461" s="8"/>
    </row>
    <row r="1462" spans="10:29" ht="15">
      <c r="J1462" s="45"/>
      <c r="K1462" s="94" t="s">
        <v>200</v>
      </c>
      <c r="L1462" s="86">
        <v>88000</v>
      </c>
      <c r="M1462" s="86">
        <v>0</v>
      </c>
      <c r="N1462" s="92">
        <v>0</v>
      </c>
      <c r="O1462" s="92">
        <v>0</v>
      </c>
      <c r="P1462" s="92">
        <v>0</v>
      </c>
      <c r="Q1462" s="92">
        <v>0</v>
      </c>
      <c r="R1462" s="86">
        <f>SUM(L1462,N1462,P1462)</f>
        <v>88000</v>
      </c>
      <c r="S1462" s="86">
        <f>SUM(M1462,O1462,Q1462)</f>
        <v>0</v>
      </c>
      <c r="T1462" s="86">
        <v>0</v>
      </c>
      <c r="U1462" s="27"/>
      <c r="V1462" s="27"/>
      <c r="W1462" s="27"/>
      <c r="X1462" s="27"/>
      <c r="Y1462" s="134"/>
      <c r="Z1462" s="23"/>
      <c r="AC1462" s="8"/>
    </row>
    <row r="1463" spans="10:29" ht="15">
      <c r="J1463" s="45"/>
      <c r="K1463" s="90"/>
      <c r="L1463" s="86"/>
      <c r="M1463" s="86"/>
      <c r="N1463" s="92"/>
      <c r="O1463" s="92"/>
      <c r="P1463" s="92"/>
      <c r="Q1463" s="92"/>
      <c r="R1463" s="86"/>
      <c r="S1463" s="86"/>
      <c r="T1463" s="86"/>
      <c r="U1463" s="27"/>
      <c r="V1463" s="27"/>
      <c r="W1463" s="27"/>
      <c r="X1463" s="27"/>
      <c r="Y1463" s="89"/>
      <c r="Z1463" s="23"/>
      <c r="AC1463" s="8"/>
    </row>
    <row r="1464" spans="10:29" ht="28.5">
      <c r="J1464" s="69" t="s">
        <v>33</v>
      </c>
      <c r="K1464" s="88" t="s">
        <v>217</v>
      </c>
      <c r="L1464" s="77">
        <f>SUM(L1467:L1467)</f>
        <v>71365.2</v>
      </c>
      <c r="M1464" s="77">
        <f>SUM(M1465:M1467)</f>
        <v>0</v>
      </c>
      <c r="N1464" s="77">
        <f>SUM(N1465:N1467)</f>
        <v>0</v>
      </c>
      <c r="O1464" s="77">
        <f>SUM(O1465:O1467)</f>
        <v>0</v>
      </c>
      <c r="P1464" s="77">
        <f>SUM(P1465:P1467)</f>
        <v>0</v>
      </c>
      <c r="Q1464" s="77">
        <f>SUM(Q1465:Q1467)</f>
        <v>0</v>
      </c>
      <c r="R1464" s="77">
        <f>SUM(L1464,N1464,P1464)</f>
        <v>71365.2</v>
      </c>
      <c r="S1464" s="77">
        <f>SUM(M1464,O1464,Q1464)</f>
        <v>0</v>
      </c>
      <c r="T1464" s="77">
        <f>SUM(T1465:T1467)</f>
        <v>0</v>
      </c>
      <c r="U1464" s="27"/>
      <c r="V1464" s="27"/>
      <c r="W1464" s="27"/>
      <c r="X1464" s="27"/>
      <c r="Y1464" s="93"/>
      <c r="Z1464" s="23"/>
      <c r="AC1464" s="8"/>
    </row>
    <row r="1465" spans="10:29" ht="15">
      <c r="J1465" s="108"/>
      <c r="K1465" s="90" t="s">
        <v>218</v>
      </c>
      <c r="L1465" s="91"/>
      <c r="M1465" s="32"/>
      <c r="N1465" s="92"/>
      <c r="O1465" s="92"/>
      <c r="P1465" s="92"/>
      <c r="Q1465" s="92"/>
      <c r="R1465" s="86"/>
      <c r="S1465" s="86"/>
      <c r="T1465" s="32"/>
      <c r="U1465" s="27"/>
      <c r="V1465" s="27"/>
      <c r="W1465" s="27"/>
      <c r="X1465" s="27"/>
      <c r="Y1465" s="134" t="s">
        <v>242</v>
      </c>
      <c r="Z1465" s="23"/>
      <c r="AC1465" s="8"/>
    </row>
    <row r="1466" spans="10:29" ht="45">
      <c r="J1466" s="45"/>
      <c r="K1466" s="90" t="s">
        <v>219</v>
      </c>
      <c r="L1466" s="91"/>
      <c r="M1466" s="32"/>
      <c r="N1466" s="92"/>
      <c r="O1466" s="92"/>
      <c r="P1466" s="92"/>
      <c r="Q1466" s="92"/>
      <c r="R1466" s="86"/>
      <c r="S1466" s="86"/>
      <c r="T1466" s="32"/>
      <c r="U1466" s="27"/>
      <c r="V1466" s="27"/>
      <c r="W1466" s="27"/>
      <c r="X1466" s="27"/>
      <c r="Y1466" s="134"/>
      <c r="Z1466" s="23"/>
      <c r="AC1466" s="8"/>
    </row>
    <row r="1467" spans="10:29" ht="15">
      <c r="J1467" s="45"/>
      <c r="K1467" s="94" t="s">
        <v>200</v>
      </c>
      <c r="L1467" s="86">
        <v>71365.2</v>
      </c>
      <c r="M1467" s="86">
        <v>0</v>
      </c>
      <c r="N1467" s="92">
        <v>0</v>
      </c>
      <c r="O1467" s="92">
        <v>0</v>
      </c>
      <c r="P1467" s="92">
        <v>0</v>
      </c>
      <c r="Q1467" s="92">
        <v>0</v>
      </c>
      <c r="R1467" s="86">
        <f>SUM(L1467,N1467,P1467)</f>
        <v>71365.2</v>
      </c>
      <c r="S1467" s="86">
        <f>SUM(M1467,O1467,Q1467)</f>
        <v>0</v>
      </c>
      <c r="T1467" s="86">
        <v>0</v>
      </c>
      <c r="U1467" s="27"/>
      <c r="V1467" s="27"/>
      <c r="W1467" s="27"/>
      <c r="X1467" s="27"/>
      <c r="Y1467" s="134"/>
      <c r="Z1467" s="23"/>
      <c r="AC1467" s="8"/>
    </row>
    <row r="1468" spans="10:29" ht="42.75">
      <c r="J1468" s="69" t="s">
        <v>34</v>
      </c>
      <c r="K1468" s="88" t="s">
        <v>220</v>
      </c>
      <c r="L1468" s="77">
        <f aca="true" t="shared" si="67" ref="L1468:Q1468">SUM(L1469:L1470)</f>
        <v>156200</v>
      </c>
      <c r="M1468" s="77">
        <f t="shared" si="67"/>
        <v>0</v>
      </c>
      <c r="N1468" s="77">
        <f t="shared" si="67"/>
        <v>0</v>
      </c>
      <c r="O1468" s="77">
        <f t="shared" si="67"/>
        <v>0</v>
      </c>
      <c r="P1468" s="77">
        <f t="shared" si="67"/>
        <v>0</v>
      </c>
      <c r="Q1468" s="77">
        <f t="shared" si="67"/>
        <v>0</v>
      </c>
      <c r="R1468" s="77">
        <f>SUM(L1468,N1468,P1468)</f>
        <v>156200</v>
      </c>
      <c r="S1468" s="77">
        <f>SUM(M1468,O1468,Q1468)</f>
        <v>0</v>
      </c>
      <c r="T1468" s="77">
        <f>SUM(T1469:T1470)</f>
        <v>0</v>
      </c>
      <c r="U1468" s="27"/>
      <c r="V1468" s="27"/>
      <c r="W1468" s="27"/>
      <c r="X1468" s="27"/>
      <c r="Y1468" s="89"/>
      <c r="Z1468" s="23"/>
      <c r="AC1468" s="8"/>
    </row>
    <row r="1469" spans="10:29" ht="30">
      <c r="J1469" s="108"/>
      <c r="K1469" s="90" t="s">
        <v>221</v>
      </c>
      <c r="L1469" s="91"/>
      <c r="M1469" s="32"/>
      <c r="N1469" s="92"/>
      <c r="O1469" s="92"/>
      <c r="P1469" s="92"/>
      <c r="Q1469" s="92"/>
      <c r="R1469" s="86"/>
      <c r="S1469" s="86"/>
      <c r="T1469" s="32"/>
      <c r="U1469" s="27"/>
      <c r="V1469" s="27"/>
      <c r="W1469" s="27"/>
      <c r="X1469" s="27"/>
      <c r="Y1469" s="134" t="s">
        <v>242</v>
      </c>
      <c r="Z1469" s="23"/>
      <c r="AC1469" s="8"/>
    </row>
    <row r="1470" spans="10:29" ht="15">
      <c r="J1470" s="45"/>
      <c r="K1470" s="94" t="s">
        <v>200</v>
      </c>
      <c r="L1470" s="86">
        <v>156200</v>
      </c>
      <c r="M1470" s="86">
        <v>0</v>
      </c>
      <c r="N1470" s="92">
        <v>0</v>
      </c>
      <c r="O1470" s="92">
        <v>0</v>
      </c>
      <c r="P1470" s="92">
        <v>0</v>
      </c>
      <c r="Q1470" s="92">
        <v>0</v>
      </c>
      <c r="R1470" s="86">
        <f>SUM(L1470,N1470,P1470)</f>
        <v>156200</v>
      </c>
      <c r="S1470" s="86">
        <f>SUM(M1470,O1470,Q1470)</f>
        <v>0</v>
      </c>
      <c r="T1470" s="86">
        <v>0</v>
      </c>
      <c r="U1470" s="27"/>
      <c r="V1470" s="27"/>
      <c r="W1470" s="27"/>
      <c r="X1470" s="27"/>
      <c r="Y1470" s="134"/>
      <c r="Z1470" s="23"/>
      <c r="AC1470" s="8"/>
    </row>
    <row r="1471" spans="10:29" ht="28.5">
      <c r="J1471" s="69" t="s">
        <v>53</v>
      </c>
      <c r="K1471" s="88" t="s">
        <v>222</v>
      </c>
      <c r="L1471" s="77">
        <f aca="true" t="shared" si="68" ref="L1471:T1471">SUM(L1472:L1473)</f>
        <v>190000</v>
      </c>
      <c r="M1471" s="77">
        <f t="shared" si="68"/>
        <v>0</v>
      </c>
      <c r="N1471" s="77">
        <f t="shared" si="68"/>
        <v>0</v>
      </c>
      <c r="O1471" s="77">
        <f t="shared" si="68"/>
        <v>0</v>
      </c>
      <c r="P1471" s="77">
        <f t="shared" si="68"/>
        <v>0</v>
      </c>
      <c r="Q1471" s="77">
        <f t="shared" si="68"/>
        <v>0</v>
      </c>
      <c r="R1471" s="77">
        <f t="shared" si="68"/>
        <v>190000</v>
      </c>
      <c r="S1471" s="77">
        <f t="shared" si="68"/>
        <v>0</v>
      </c>
      <c r="T1471" s="77">
        <f t="shared" si="68"/>
        <v>0</v>
      </c>
      <c r="U1471" s="27"/>
      <c r="V1471" s="27"/>
      <c r="W1471" s="27"/>
      <c r="X1471" s="27"/>
      <c r="Y1471" s="89"/>
      <c r="Z1471" s="23"/>
      <c r="AC1471" s="8"/>
    </row>
    <row r="1472" spans="10:29" ht="75">
      <c r="J1472" s="45"/>
      <c r="K1472" s="94" t="s">
        <v>223</v>
      </c>
      <c r="L1472" s="86"/>
      <c r="M1472" s="86"/>
      <c r="N1472" s="92"/>
      <c r="O1472" s="92"/>
      <c r="P1472" s="92"/>
      <c r="Q1472" s="92"/>
      <c r="R1472" s="86"/>
      <c r="S1472" s="86"/>
      <c r="T1472" s="86"/>
      <c r="U1472" s="27"/>
      <c r="V1472" s="27"/>
      <c r="W1472" s="27"/>
      <c r="X1472" s="27"/>
      <c r="Y1472" s="134" t="s">
        <v>243</v>
      </c>
      <c r="Z1472" s="23"/>
      <c r="AC1472" s="8"/>
    </row>
    <row r="1473" spans="10:29" ht="15">
      <c r="J1473" s="45"/>
      <c r="K1473" s="94" t="s">
        <v>41</v>
      </c>
      <c r="L1473" s="86">
        <v>190000</v>
      </c>
      <c r="M1473" s="86">
        <v>0</v>
      </c>
      <c r="N1473" s="86">
        <v>0</v>
      </c>
      <c r="O1473" s="86">
        <v>0</v>
      </c>
      <c r="P1473" s="86">
        <v>0</v>
      </c>
      <c r="Q1473" s="86">
        <v>0</v>
      </c>
      <c r="R1473" s="86">
        <f>SUM(L1473+N1473+P1473)</f>
        <v>190000</v>
      </c>
      <c r="S1473" s="86">
        <f>SUM(M1473+O1473+Q1473)</f>
        <v>0</v>
      </c>
      <c r="T1473" s="86">
        <v>0</v>
      </c>
      <c r="U1473" s="27"/>
      <c r="V1473" s="27"/>
      <c r="W1473" s="27"/>
      <c r="X1473" s="27"/>
      <c r="Y1473" s="134"/>
      <c r="Z1473" s="23"/>
      <c r="AC1473" s="8"/>
    </row>
    <row r="1474" spans="10:29" ht="42.75">
      <c r="J1474" s="69" t="s">
        <v>58</v>
      </c>
      <c r="K1474" s="88" t="s">
        <v>224</v>
      </c>
      <c r="L1474" s="77">
        <f aca="true" t="shared" si="69" ref="L1474:Q1474">SUM(L1475:L1477)</f>
        <v>4500</v>
      </c>
      <c r="M1474" s="77">
        <f t="shared" si="69"/>
        <v>0</v>
      </c>
      <c r="N1474" s="77">
        <f t="shared" si="69"/>
        <v>0</v>
      </c>
      <c r="O1474" s="77">
        <f t="shared" si="69"/>
        <v>0</v>
      </c>
      <c r="P1474" s="77">
        <f t="shared" si="69"/>
        <v>0</v>
      </c>
      <c r="Q1474" s="77">
        <f t="shared" si="69"/>
        <v>0</v>
      </c>
      <c r="R1474" s="77">
        <f>SUM(L1474,N1474,P1474)</f>
        <v>4500</v>
      </c>
      <c r="S1474" s="77">
        <f>SUM(M1474,O1474,Q1474)</f>
        <v>0</v>
      </c>
      <c r="T1474" s="77">
        <f>SUM(T1475:T1477)</f>
        <v>0</v>
      </c>
      <c r="U1474" s="27"/>
      <c r="V1474" s="27"/>
      <c r="W1474" s="27"/>
      <c r="X1474" s="27"/>
      <c r="Y1474" s="89"/>
      <c r="Z1474" s="23"/>
      <c r="AC1474" s="8"/>
    </row>
    <row r="1475" spans="10:29" ht="105">
      <c r="J1475" s="108"/>
      <c r="K1475" s="90" t="s">
        <v>225</v>
      </c>
      <c r="L1475" s="91"/>
      <c r="M1475" s="32"/>
      <c r="N1475" s="92"/>
      <c r="O1475" s="92"/>
      <c r="P1475" s="92"/>
      <c r="Q1475" s="92"/>
      <c r="R1475" s="86"/>
      <c r="S1475" s="86"/>
      <c r="T1475" s="32"/>
      <c r="U1475" s="27"/>
      <c r="V1475" s="27"/>
      <c r="W1475" s="27"/>
      <c r="X1475" s="27"/>
      <c r="Y1475" s="134" t="s">
        <v>244</v>
      </c>
      <c r="Z1475" s="23"/>
      <c r="AC1475" s="8"/>
    </row>
    <row r="1476" spans="10:29" ht="45">
      <c r="J1476" s="108"/>
      <c r="K1476" s="94" t="s">
        <v>226</v>
      </c>
      <c r="L1476" s="86"/>
      <c r="M1476" s="86"/>
      <c r="N1476" s="92"/>
      <c r="O1476" s="92"/>
      <c r="P1476" s="92"/>
      <c r="Q1476" s="92"/>
      <c r="R1476" s="86"/>
      <c r="S1476" s="86"/>
      <c r="T1476" s="86"/>
      <c r="U1476" s="27"/>
      <c r="V1476" s="27"/>
      <c r="W1476" s="27"/>
      <c r="X1476" s="27"/>
      <c r="Y1476" s="134"/>
      <c r="Z1476" s="23"/>
      <c r="AC1476" s="8"/>
    </row>
    <row r="1477" spans="10:29" ht="15">
      <c r="J1477" s="84"/>
      <c r="K1477" s="94" t="s">
        <v>198</v>
      </c>
      <c r="L1477" s="86">
        <v>4500</v>
      </c>
      <c r="M1477" s="86">
        <v>0</v>
      </c>
      <c r="N1477" s="92">
        <v>0</v>
      </c>
      <c r="O1477" s="92">
        <v>0</v>
      </c>
      <c r="P1477" s="92">
        <v>0</v>
      </c>
      <c r="Q1477" s="92">
        <v>0</v>
      </c>
      <c r="R1477" s="86">
        <f>SUM(L1477,N1477,P1477)</f>
        <v>4500</v>
      </c>
      <c r="S1477" s="86">
        <f>SUM(M1477,O1477,Q1477)</f>
        <v>0</v>
      </c>
      <c r="T1477" s="86">
        <v>0</v>
      </c>
      <c r="U1477" s="27"/>
      <c r="V1477" s="27"/>
      <c r="W1477" s="27"/>
      <c r="X1477" s="27"/>
      <c r="Y1477" s="134"/>
      <c r="Z1477" s="23"/>
      <c r="AC1477" s="8"/>
    </row>
    <row r="1478" spans="10:29" ht="28.5">
      <c r="J1478" s="69" t="s">
        <v>76</v>
      </c>
      <c r="K1478" s="88" t="s">
        <v>227</v>
      </c>
      <c r="L1478" s="77">
        <f aca="true" t="shared" si="70" ref="L1478:Q1478">SUM(L1479:L1481)</f>
        <v>10000</v>
      </c>
      <c r="M1478" s="77">
        <f t="shared" si="70"/>
        <v>0</v>
      </c>
      <c r="N1478" s="77">
        <f t="shared" si="70"/>
        <v>0</v>
      </c>
      <c r="O1478" s="77">
        <f t="shared" si="70"/>
        <v>0</v>
      </c>
      <c r="P1478" s="77">
        <f t="shared" si="70"/>
        <v>0</v>
      </c>
      <c r="Q1478" s="77">
        <f t="shared" si="70"/>
        <v>0</v>
      </c>
      <c r="R1478" s="77">
        <f>SUM(L1478,N1478,P1478)</f>
        <v>10000</v>
      </c>
      <c r="S1478" s="77">
        <f>SUM(M1478,O1478,Q1478)</f>
        <v>0</v>
      </c>
      <c r="T1478" s="77">
        <f>SUM(T1479:T1481)</f>
        <v>0</v>
      </c>
      <c r="U1478" s="27"/>
      <c r="V1478" s="27"/>
      <c r="W1478" s="27"/>
      <c r="X1478" s="27"/>
      <c r="Y1478" s="93"/>
      <c r="Z1478" s="23"/>
      <c r="AC1478" s="8"/>
    </row>
    <row r="1479" spans="10:29" ht="75">
      <c r="J1479" s="84"/>
      <c r="K1479" s="90" t="s">
        <v>228</v>
      </c>
      <c r="L1479" s="115"/>
      <c r="M1479" s="115"/>
      <c r="N1479" s="92"/>
      <c r="O1479" s="92"/>
      <c r="P1479" s="92"/>
      <c r="Q1479" s="92"/>
      <c r="R1479" s="86"/>
      <c r="S1479" s="86"/>
      <c r="T1479" s="86"/>
      <c r="U1479" s="27"/>
      <c r="V1479" s="27"/>
      <c r="W1479" s="27"/>
      <c r="X1479" s="27"/>
      <c r="Y1479" s="134" t="s">
        <v>242</v>
      </c>
      <c r="Z1479" s="23"/>
      <c r="AC1479" s="8"/>
    </row>
    <row r="1480" spans="10:29" ht="15">
      <c r="J1480" s="84"/>
      <c r="K1480" s="94" t="s">
        <v>198</v>
      </c>
      <c r="L1480" s="86">
        <v>10000</v>
      </c>
      <c r="M1480" s="92">
        <v>0</v>
      </c>
      <c r="N1480" s="92">
        <v>0</v>
      </c>
      <c r="O1480" s="92">
        <v>0</v>
      </c>
      <c r="P1480" s="92">
        <v>0</v>
      </c>
      <c r="Q1480" s="92">
        <v>0</v>
      </c>
      <c r="R1480" s="86">
        <f>L1480+N1480+P1480</f>
        <v>10000</v>
      </c>
      <c r="S1480" s="86">
        <f>M1480+O1480+Q1480</f>
        <v>0</v>
      </c>
      <c r="T1480" s="86">
        <v>0</v>
      </c>
      <c r="U1480" s="27"/>
      <c r="V1480" s="27"/>
      <c r="W1480" s="27"/>
      <c r="X1480" s="27"/>
      <c r="Y1480" s="134"/>
      <c r="Z1480" s="23"/>
      <c r="AC1480" s="8"/>
    </row>
    <row r="1481" spans="10:29" ht="15">
      <c r="J1481" s="84"/>
      <c r="K1481" s="90" t="s">
        <v>37</v>
      </c>
      <c r="L1481" s="92"/>
      <c r="M1481" s="92"/>
      <c r="N1481" s="92"/>
      <c r="O1481" s="92"/>
      <c r="P1481" s="92"/>
      <c r="Q1481" s="92"/>
      <c r="R1481" s="86"/>
      <c r="S1481" s="86"/>
      <c r="T1481" s="86"/>
      <c r="U1481" s="27"/>
      <c r="V1481" s="27"/>
      <c r="W1481" s="27"/>
      <c r="X1481" s="27"/>
      <c r="Y1481" s="134"/>
      <c r="Z1481" s="23"/>
      <c r="AC1481" s="8"/>
    </row>
    <row r="1482" spans="10:29" ht="42.75">
      <c r="J1482" s="69" t="s">
        <v>229</v>
      </c>
      <c r="K1482" s="88" t="s">
        <v>230</v>
      </c>
      <c r="L1482" s="77">
        <v>2993523.4</v>
      </c>
      <c r="M1482" s="77">
        <v>0</v>
      </c>
      <c r="N1482" s="77">
        <v>0</v>
      </c>
      <c r="O1482" s="77">
        <v>0</v>
      </c>
      <c r="P1482" s="77">
        <v>0</v>
      </c>
      <c r="Q1482" s="77">
        <v>0</v>
      </c>
      <c r="R1482" s="77">
        <f>L1482+N1482+P1482</f>
        <v>2993523.4</v>
      </c>
      <c r="S1482" s="77">
        <v>0</v>
      </c>
      <c r="T1482" s="77">
        <v>0</v>
      </c>
      <c r="U1482" s="27"/>
      <c r="V1482" s="27"/>
      <c r="W1482" s="27"/>
      <c r="X1482" s="27"/>
      <c r="Y1482" s="26" t="s">
        <v>245</v>
      </c>
      <c r="Z1482" s="23"/>
      <c r="AC1482" s="8"/>
    </row>
    <row r="1483" spans="10:29" ht="15">
      <c r="J1483" s="84"/>
      <c r="K1483" s="90"/>
      <c r="L1483" s="92"/>
      <c r="M1483" s="92"/>
      <c r="N1483" s="92"/>
      <c r="O1483" s="92"/>
      <c r="P1483" s="92"/>
      <c r="Q1483" s="92"/>
      <c r="R1483" s="86"/>
      <c r="S1483" s="86"/>
      <c r="T1483" s="86"/>
      <c r="U1483" s="27"/>
      <c r="V1483" s="27"/>
      <c r="W1483" s="27"/>
      <c r="X1483" s="27"/>
      <c r="Y1483" s="134"/>
      <c r="Z1483" s="23"/>
      <c r="AC1483" s="8"/>
    </row>
    <row r="1484" spans="10:29" ht="15">
      <c r="J1484" s="84"/>
      <c r="K1484" s="90"/>
      <c r="L1484" s="92"/>
      <c r="M1484" s="92"/>
      <c r="N1484" s="92"/>
      <c r="O1484" s="92"/>
      <c r="P1484" s="92"/>
      <c r="Q1484" s="92"/>
      <c r="R1484" s="86"/>
      <c r="S1484" s="86"/>
      <c r="T1484" s="86"/>
      <c r="U1484" s="27"/>
      <c r="V1484" s="27"/>
      <c r="W1484" s="27"/>
      <c r="X1484" s="27"/>
      <c r="Y1484" s="134"/>
      <c r="Z1484" s="23"/>
      <c r="AC1484" s="8"/>
    </row>
    <row r="1485" spans="10:29" ht="76.5" customHeight="1">
      <c r="J1485" s="69" t="s">
        <v>15</v>
      </c>
      <c r="K1485" s="90" t="s">
        <v>231</v>
      </c>
      <c r="L1485" s="77">
        <v>0</v>
      </c>
      <c r="M1485" s="77">
        <v>0</v>
      </c>
      <c r="N1485" s="82">
        <v>0</v>
      </c>
      <c r="O1485" s="82">
        <v>0</v>
      </c>
      <c r="P1485" s="77">
        <v>4000000</v>
      </c>
      <c r="Q1485" s="77">
        <v>1650800</v>
      </c>
      <c r="R1485" s="77">
        <f>SUM(L1485,N1485,P1485)</f>
        <v>4000000</v>
      </c>
      <c r="S1485" s="77">
        <f>SUM(M1485,O1485,Q1485)</f>
        <v>1650800</v>
      </c>
      <c r="T1485" s="77">
        <v>1650800</v>
      </c>
      <c r="U1485" s="27"/>
      <c r="V1485" s="27"/>
      <c r="W1485" s="27"/>
      <c r="X1485" s="27"/>
      <c r="Y1485" s="135" t="s">
        <v>251</v>
      </c>
      <c r="Z1485" s="23"/>
      <c r="AC1485" s="8"/>
    </row>
    <row r="1486" spans="10:29" ht="15" customHeight="1">
      <c r="J1486" s="69"/>
      <c r="K1486" s="94" t="s">
        <v>232</v>
      </c>
      <c r="L1486" s="32"/>
      <c r="M1486" s="32"/>
      <c r="N1486" s="92"/>
      <c r="O1486" s="92"/>
      <c r="P1486" s="86"/>
      <c r="Q1486" s="86"/>
      <c r="R1486" s="117"/>
      <c r="S1486" s="86"/>
      <c r="T1486" s="86"/>
      <c r="U1486" s="27"/>
      <c r="V1486" s="27"/>
      <c r="W1486" s="27"/>
      <c r="X1486" s="27"/>
      <c r="Y1486" s="135"/>
      <c r="Z1486" s="23"/>
      <c r="AC1486" s="8"/>
    </row>
    <row r="1487" spans="10:29" ht="15" customHeight="1">
      <c r="J1487" s="69"/>
      <c r="K1487" s="94"/>
      <c r="L1487" s="32"/>
      <c r="M1487" s="32"/>
      <c r="N1487" s="92"/>
      <c r="O1487" s="92"/>
      <c r="P1487" s="86"/>
      <c r="Q1487" s="86"/>
      <c r="R1487" s="117"/>
      <c r="S1487" s="86"/>
      <c r="T1487" s="86"/>
      <c r="U1487" s="27"/>
      <c r="V1487" s="27"/>
      <c r="W1487" s="27"/>
      <c r="X1487" s="27"/>
      <c r="Y1487" s="116"/>
      <c r="Z1487" s="23"/>
      <c r="AC1487" s="8"/>
    </row>
    <row r="1488" spans="10:26" ht="30" customHeight="1">
      <c r="J1488" s="69"/>
      <c r="K1488" s="26" t="s">
        <v>36</v>
      </c>
      <c r="L1488" s="28"/>
      <c r="M1488" s="28"/>
      <c r="N1488" s="28"/>
      <c r="O1488" s="28"/>
      <c r="P1488" s="28"/>
      <c r="Q1488" s="28"/>
      <c r="R1488" s="28"/>
      <c r="S1488" s="28"/>
      <c r="T1488" s="28"/>
      <c r="U1488" s="29"/>
      <c r="V1488" s="29"/>
      <c r="W1488" s="29"/>
      <c r="X1488" s="29"/>
      <c r="Y1488" s="19"/>
      <c r="Z1488" s="23"/>
    </row>
    <row r="1489" spans="10:26" ht="16.5" customHeight="1">
      <c r="J1489" s="25" t="s">
        <v>1</v>
      </c>
      <c r="K1489" s="26" t="s">
        <v>13</v>
      </c>
      <c r="L1489" s="16">
        <f>L1491+L1493+L1494</f>
        <v>58545932.5</v>
      </c>
      <c r="M1489" s="16">
        <f>M1491+M1493+M1494</f>
        <v>1334823.2000000002</v>
      </c>
      <c r="N1489" s="16">
        <f>SUM(N1495:N1569)-N1561</f>
        <v>2059800</v>
      </c>
      <c r="O1489" s="16">
        <f>SUM(O1495:O1569)-O1561</f>
        <v>212365</v>
      </c>
      <c r="P1489" s="16">
        <f>SUM(P1495:P1568)-P1556</f>
        <v>151199700</v>
      </c>
      <c r="Q1489" s="16">
        <f>SUM(Q1495:Q1568)-Q1556</f>
        <v>41604220.34525</v>
      </c>
      <c r="R1489" s="16">
        <f>L1489+N1489+P1489</f>
        <v>211805432.5</v>
      </c>
      <c r="S1489" s="16">
        <f>M1489+O1489+Q1489</f>
        <v>43151408.545250006</v>
      </c>
      <c r="T1489" s="16">
        <f>SUM(U1497:X1569)-X1556</f>
        <v>42020453.92555001</v>
      </c>
      <c r="U1489" s="16" t="e">
        <f>U1491</f>
        <v>#REF!</v>
      </c>
      <c r="V1489" s="16" t="e">
        <f>V1491+#REF!+#REF!</f>
        <v>#REF!</v>
      </c>
      <c r="W1489" s="16" t="e">
        <f>W1491+#REF!+#REF!</f>
        <v>#REF!</v>
      </c>
      <c r="X1489" s="16" t="e">
        <f>X1491+#REF!+#REF!</f>
        <v>#REF!</v>
      </c>
      <c r="Y1489" s="19" t="s">
        <v>48</v>
      </c>
      <c r="Z1489" s="23"/>
    </row>
    <row r="1490" spans="10:26" ht="14.25" customHeight="1">
      <c r="J1490" s="25"/>
      <c r="K1490" s="26" t="s">
        <v>0</v>
      </c>
      <c r="L1490" s="16"/>
      <c r="M1490" s="16"/>
      <c r="N1490" s="16"/>
      <c r="O1490" s="16"/>
      <c r="P1490" s="16"/>
      <c r="Q1490" s="16"/>
      <c r="R1490" s="16"/>
      <c r="S1490" s="28"/>
      <c r="T1490" s="16"/>
      <c r="U1490" s="16"/>
      <c r="V1490" s="16"/>
      <c r="W1490" s="16"/>
      <c r="X1490" s="16"/>
      <c r="Y1490" s="19"/>
      <c r="Z1490" s="23"/>
    </row>
    <row r="1491" spans="10:26" ht="16.5" customHeight="1">
      <c r="J1491" s="118" t="s">
        <v>2</v>
      </c>
      <c r="K1491" s="119" t="s">
        <v>14</v>
      </c>
      <c r="L1491" s="120">
        <f>SUM(L1495:L1565)</f>
        <v>58243847.8</v>
      </c>
      <c r="M1491" s="120">
        <f>SUM(M1495:M1565)</f>
        <v>1334823.2000000002</v>
      </c>
      <c r="N1491" s="120">
        <v>0</v>
      </c>
      <c r="O1491" s="120">
        <v>0</v>
      </c>
      <c r="P1491" s="120">
        <v>0</v>
      </c>
      <c r="Q1491" s="120">
        <v>0</v>
      </c>
      <c r="R1491" s="120">
        <f>L1491</f>
        <v>58243847.8</v>
      </c>
      <c r="S1491" s="120">
        <f>M1491</f>
        <v>1334823.2000000002</v>
      </c>
      <c r="T1491" s="120">
        <f>SUM(U1495:V1565)</f>
        <v>3684153.8378299996</v>
      </c>
      <c r="U1491" s="16" t="e">
        <f>#REF!+#REF!</f>
        <v>#REF!</v>
      </c>
      <c r="V1491" s="16" t="e">
        <f>#REF!+#REF!</f>
        <v>#REF!</v>
      </c>
      <c r="W1491" s="16" t="e">
        <f>#REF!+#REF!</f>
        <v>#REF!</v>
      </c>
      <c r="X1491" s="16" t="e">
        <f>#REF!+#REF!</f>
        <v>#REF!</v>
      </c>
      <c r="Y1491" s="19" t="s">
        <v>48</v>
      </c>
      <c r="Z1491" s="23"/>
    </row>
    <row r="1492" spans="10:26" ht="15" customHeight="1">
      <c r="J1492" s="118"/>
      <c r="K1492" s="121" t="s">
        <v>85</v>
      </c>
      <c r="L1492" s="122"/>
      <c r="M1492" s="122"/>
      <c r="N1492" s="122"/>
      <c r="O1492" s="122"/>
      <c r="P1492" s="122"/>
      <c r="Q1492" s="122"/>
      <c r="R1492" s="122"/>
      <c r="S1492" s="122"/>
      <c r="T1492" s="122"/>
      <c r="U1492" s="123"/>
      <c r="V1492" s="123"/>
      <c r="W1492" s="123"/>
      <c r="X1492" s="123"/>
      <c r="Y1492" s="124"/>
      <c r="Z1492" s="125"/>
    </row>
    <row r="1493" spans="10:26" ht="30.75" customHeight="1">
      <c r="J1493" s="25" t="s">
        <v>15</v>
      </c>
      <c r="K1493" s="26" t="s">
        <v>43</v>
      </c>
      <c r="L1493" s="16">
        <f>L1566</f>
        <v>302084.7</v>
      </c>
      <c r="M1493" s="16">
        <f>M1566</f>
        <v>0</v>
      </c>
      <c r="N1493" s="16">
        <f aca="true" t="shared" si="71" ref="N1493:S1493">N1566</f>
        <v>0</v>
      </c>
      <c r="O1493" s="16">
        <f t="shared" si="71"/>
        <v>0</v>
      </c>
      <c r="P1493" s="16">
        <v>0</v>
      </c>
      <c r="Q1493" s="16">
        <f t="shared" si="71"/>
        <v>0</v>
      </c>
      <c r="R1493" s="16">
        <f>R1566</f>
        <v>312684.7</v>
      </c>
      <c r="S1493" s="16">
        <f t="shared" si="71"/>
        <v>0</v>
      </c>
      <c r="T1493" s="16">
        <v>0</v>
      </c>
      <c r="U1493" s="30" t="e">
        <f>#REF!</f>
        <v>#REF!</v>
      </c>
      <c r="V1493" s="30" t="e">
        <f>#REF!</f>
        <v>#REF!</v>
      </c>
      <c r="W1493" s="30" t="e">
        <f>#REF!</f>
        <v>#REF!</v>
      </c>
      <c r="X1493" s="30" t="e">
        <f>#REF!</f>
        <v>#REF!</v>
      </c>
      <c r="Y1493" s="19"/>
      <c r="Z1493" s="23"/>
    </row>
    <row r="1494" spans="10:26" ht="25.5" customHeight="1">
      <c r="J1494" s="25" t="s">
        <v>45</v>
      </c>
      <c r="K1494" s="26" t="s">
        <v>44</v>
      </c>
      <c r="L1494" s="16">
        <v>0</v>
      </c>
      <c r="M1494" s="16">
        <v>0</v>
      </c>
      <c r="N1494" s="16">
        <v>0</v>
      </c>
      <c r="O1494" s="16">
        <v>0</v>
      </c>
      <c r="P1494" s="16">
        <v>0</v>
      </c>
      <c r="Q1494" s="16">
        <v>0</v>
      </c>
      <c r="R1494" s="16">
        <v>0</v>
      </c>
      <c r="S1494" s="28">
        <v>0</v>
      </c>
      <c r="T1494" s="28">
        <v>0</v>
      </c>
      <c r="U1494" s="126"/>
      <c r="V1494" s="126"/>
      <c r="W1494" s="126"/>
      <c r="X1494" s="126"/>
      <c r="Y1494" s="19"/>
      <c r="Z1494" s="23"/>
    </row>
    <row r="1495" spans="10:26" ht="81.75" customHeight="1">
      <c r="J1495" s="31" t="s">
        <v>3</v>
      </c>
      <c r="K1495" s="19" t="s">
        <v>1329</v>
      </c>
      <c r="L1495" s="15">
        <v>727784</v>
      </c>
      <c r="M1495" s="15">
        <v>0</v>
      </c>
      <c r="N1495" s="15">
        <v>0</v>
      </c>
      <c r="O1495" s="15">
        <v>0</v>
      </c>
      <c r="P1495" s="15">
        <v>2713100</v>
      </c>
      <c r="Q1495" s="15">
        <v>0</v>
      </c>
      <c r="R1495" s="15">
        <f>L1495+N1495+P1495</f>
        <v>3440884</v>
      </c>
      <c r="S1495" s="15">
        <v>0</v>
      </c>
      <c r="T1495" s="15">
        <v>0</v>
      </c>
      <c r="U1495" s="15"/>
      <c r="V1495" s="15"/>
      <c r="W1495" s="15"/>
      <c r="X1495" s="15"/>
      <c r="Y1495" s="135" t="s">
        <v>1441</v>
      </c>
      <c r="Z1495" s="135"/>
    </row>
    <row r="1496" spans="10:26" ht="98.25" customHeight="1">
      <c r="J1496" s="31" t="s">
        <v>4</v>
      </c>
      <c r="K1496" s="19" t="s">
        <v>1330</v>
      </c>
      <c r="L1496" s="15">
        <v>3000769.5</v>
      </c>
      <c r="M1496" s="15">
        <v>0</v>
      </c>
      <c r="N1496" s="15">
        <v>0</v>
      </c>
      <c r="O1496" s="15">
        <v>0</v>
      </c>
      <c r="P1496" s="15">
        <v>2304400</v>
      </c>
      <c r="Q1496" s="15">
        <v>0</v>
      </c>
      <c r="R1496" s="15">
        <f aca="true" t="shared" si="72" ref="R1496:S1551">L1496+N1496+P1496</f>
        <v>5305169.5</v>
      </c>
      <c r="S1496" s="15">
        <v>0</v>
      </c>
      <c r="T1496" s="15">
        <v>0</v>
      </c>
      <c r="U1496" s="15"/>
      <c r="V1496" s="15"/>
      <c r="W1496" s="15"/>
      <c r="X1496" s="15"/>
      <c r="Y1496" s="135" t="s">
        <v>1442</v>
      </c>
      <c r="Z1496" s="135"/>
    </row>
    <row r="1497" spans="10:26" ht="358.5" customHeight="1">
      <c r="J1497" s="31" t="s">
        <v>5</v>
      </c>
      <c r="K1497" s="19" t="s">
        <v>1331</v>
      </c>
      <c r="L1497" s="15">
        <v>8309308.9</v>
      </c>
      <c r="M1497" s="15">
        <v>247647.2</v>
      </c>
      <c r="N1497" s="15">
        <v>0</v>
      </c>
      <c r="O1497" s="15">
        <v>0</v>
      </c>
      <c r="P1497" s="15">
        <v>5000000</v>
      </c>
      <c r="Q1497" s="15">
        <v>4324368</v>
      </c>
      <c r="R1497" s="15">
        <f t="shared" si="72"/>
        <v>13309308.9</v>
      </c>
      <c r="S1497" s="15">
        <f t="shared" si="72"/>
        <v>4572015.2</v>
      </c>
      <c r="T1497" s="15">
        <f>U1497+V1497+W1497+X1497</f>
        <v>4309240.64842</v>
      </c>
      <c r="U1497" s="15">
        <v>1110505.64842</v>
      </c>
      <c r="V1497" s="15"/>
      <c r="W1497" s="15"/>
      <c r="X1497" s="15">
        <v>3198735</v>
      </c>
      <c r="Y1497" s="135" t="s">
        <v>1443</v>
      </c>
      <c r="Z1497" s="135"/>
    </row>
    <row r="1498" spans="10:26" ht="393" customHeight="1">
      <c r="J1498" s="31" t="s">
        <v>29</v>
      </c>
      <c r="K1498" s="19" t="s">
        <v>1332</v>
      </c>
      <c r="L1498" s="15">
        <v>8291844.2</v>
      </c>
      <c r="M1498" s="15">
        <v>236597.4</v>
      </c>
      <c r="N1498" s="15">
        <v>0</v>
      </c>
      <c r="O1498" s="15">
        <v>0</v>
      </c>
      <c r="P1498" s="15">
        <v>0</v>
      </c>
      <c r="Q1498" s="15">
        <v>1793825.9</v>
      </c>
      <c r="R1498" s="15">
        <f t="shared" si="72"/>
        <v>8291844.2</v>
      </c>
      <c r="S1498" s="15">
        <f t="shared" si="72"/>
        <v>2030423.2999999998</v>
      </c>
      <c r="T1498" s="15">
        <f>U1498+V1498+X1498</f>
        <v>1679277.2</v>
      </c>
      <c r="U1498" s="15">
        <v>236597.5</v>
      </c>
      <c r="V1498" s="15">
        <v>12452.5</v>
      </c>
      <c r="W1498" s="15"/>
      <c r="X1498" s="15">
        <v>1430227.2</v>
      </c>
      <c r="Y1498" s="135" t="s">
        <v>1444</v>
      </c>
      <c r="Z1498" s="135"/>
    </row>
    <row r="1499" spans="10:26" ht="84" customHeight="1">
      <c r="J1499" s="31" t="s">
        <v>30</v>
      </c>
      <c r="K1499" s="19" t="s">
        <v>1333</v>
      </c>
      <c r="L1499" s="15">
        <v>16292.5</v>
      </c>
      <c r="M1499" s="15">
        <v>0</v>
      </c>
      <c r="N1499" s="15">
        <v>0</v>
      </c>
      <c r="O1499" s="15">
        <v>0</v>
      </c>
      <c r="P1499" s="15">
        <v>0</v>
      </c>
      <c r="Q1499" s="15">
        <v>0</v>
      </c>
      <c r="R1499" s="15">
        <f t="shared" si="72"/>
        <v>16292.5</v>
      </c>
      <c r="S1499" s="15">
        <v>0</v>
      </c>
      <c r="T1499" s="15">
        <v>0</v>
      </c>
      <c r="U1499" s="15"/>
      <c r="V1499" s="15"/>
      <c r="W1499" s="15"/>
      <c r="X1499" s="15"/>
      <c r="Y1499" s="135" t="s">
        <v>1445</v>
      </c>
      <c r="Z1499" s="135"/>
    </row>
    <row r="1500" spans="10:26" ht="359.25" customHeight="1">
      <c r="J1500" s="31" t="s">
        <v>47</v>
      </c>
      <c r="K1500" s="19" t="s">
        <v>1334</v>
      </c>
      <c r="L1500" s="15">
        <v>1132877.7</v>
      </c>
      <c r="M1500" s="15">
        <v>0</v>
      </c>
      <c r="N1500" s="15">
        <v>0</v>
      </c>
      <c r="O1500" s="15">
        <v>0</v>
      </c>
      <c r="P1500" s="15">
        <v>0</v>
      </c>
      <c r="Q1500" s="15">
        <v>676923.2</v>
      </c>
      <c r="R1500" s="15">
        <f t="shared" si="72"/>
        <v>1132877.7</v>
      </c>
      <c r="S1500" s="15">
        <f t="shared" si="72"/>
        <v>676923.2</v>
      </c>
      <c r="T1500" s="15">
        <f>U1500+V1500+W1500+X1500</f>
        <v>596181.6</v>
      </c>
      <c r="U1500" s="15"/>
      <c r="V1500" s="15"/>
      <c r="W1500" s="15"/>
      <c r="X1500" s="15">
        <v>596181.6</v>
      </c>
      <c r="Y1500" s="135" t="s">
        <v>1446</v>
      </c>
      <c r="Z1500" s="135"/>
    </row>
    <row r="1501" spans="10:26" ht="51">
      <c r="J1501" s="31" t="s">
        <v>31</v>
      </c>
      <c r="K1501" s="19" t="s">
        <v>1335</v>
      </c>
      <c r="L1501" s="15">
        <v>6724.1</v>
      </c>
      <c r="M1501" s="15">
        <v>0</v>
      </c>
      <c r="N1501" s="15">
        <v>0</v>
      </c>
      <c r="O1501" s="15">
        <v>0</v>
      </c>
      <c r="P1501" s="15">
        <v>0</v>
      </c>
      <c r="Q1501" s="15">
        <v>0</v>
      </c>
      <c r="R1501" s="15">
        <f t="shared" si="72"/>
        <v>6724.1</v>
      </c>
      <c r="S1501" s="15">
        <v>0</v>
      </c>
      <c r="T1501" s="15">
        <v>0</v>
      </c>
      <c r="U1501" s="15"/>
      <c r="V1501" s="15"/>
      <c r="W1501" s="15"/>
      <c r="X1501" s="15"/>
      <c r="Y1501" s="135" t="s">
        <v>1447</v>
      </c>
      <c r="Z1501" s="135"/>
    </row>
    <row r="1502" spans="10:26" ht="96" customHeight="1">
      <c r="J1502" s="31" t="s">
        <v>32</v>
      </c>
      <c r="K1502" s="19" t="s">
        <v>1448</v>
      </c>
      <c r="L1502" s="15">
        <v>1990079.2</v>
      </c>
      <c r="M1502" s="15">
        <v>13454.1</v>
      </c>
      <c r="N1502" s="15"/>
      <c r="O1502" s="15"/>
      <c r="P1502" s="15">
        <v>1101800</v>
      </c>
      <c r="Q1502" s="15">
        <v>450400</v>
      </c>
      <c r="R1502" s="15">
        <f t="shared" si="72"/>
        <v>3091879.2</v>
      </c>
      <c r="S1502" s="15">
        <f t="shared" si="72"/>
        <v>463854.1</v>
      </c>
      <c r="T1502" s="15">
        <f>U1502+V1502+W1502+X1502</f>
        <v>422700</v>
      </c>
      <c r="U1502" s="15"/>
      <c r="V1502" s="15"/>
      <c r="W1502" s="15"/>
      <c r="X1502" s="15">
        <v>422700</v>
      </c>
      <c r="Y1502" s="135" t="s">
        <v>1449</v>
      </c>
      <c r="Z1502" s="135"/>
    </row>
    <row r="1503" spans="10:26" ht="71.25" customHeight="1">
      <c r="J1503" s="31" t="s">
        <v>57</v>
      </c>
      <c r="K1503" s="19" t="s">
        <v>1336</v>
      </c>
      <c r="L1503" s="15">
        <v>582975</v>
      </c>
      <c r="M1503" s="15">
        <v>0</v>
      </c>
      <c r="N1503" s="15">
        <v>0</v>
      </c>
      <c r="O1503" s="15">
        <v>0</v>
      </c>
      <c r="P1503" s="15">
        <v>0</v>
      </c>
      <c r="Q1503" s="15">
        <v>0</v>
      </c>
      <c r="R1503" s="15">
        <f t="shared" si="72"/>
        <v>582975</v>
      </c>
      <c r="S1503" s="15">
        <v>0</v>
      </c>
      <c r="T1503" s="15">
        <v>0</v>
      </c>
      <c r="U1503" s="15"/>
      <c r="V1503" s="15"/>
      <c r="W1503" s="15"/>
      <c r="X1503" s="15"/>
      <c r="Y1503" s="135" t="s">
        <v>1450</v>
      </c>
      <c r="Z1503" s="135"/>
    </row>
    <row r="1504" spans="10:26" ht="57.75" customHeight="1">
      <c r="J1504" s="31" t="s">
        <v>33</v>
      </c>
      <c r="K1504" s="19" t="s">
        <v>1451</v>
      </c>
      <c r="L1504" s="15">
        <v>850000</v>
      </c>
      <c r="M1504" s="15">
        <v>36048.3</v>
      </c>
      <c r="N1504" s="15">
        <v>0</v>
      </c>
      <c r="O1504" s="15">
        <v>0</v>
      </c>
      <c r="P1504" s="15">
        <v>0</v>
      </c>
      <c r="Q1504" s="15">
        <v>0</v>
      </c>
      <c r="R1504" s="15">
        <f t="shared" si="72"/>
        <v>850000</v>
      </c>
      <c r="S1504" s="15">
        <f t="shared" si="72"/>
        <v>36048.3</v>
      </c>
      <c r="T1504" s="15">
        <f>U1504+V1504+W1504+X1504</f>
        <v>60216.8963</v>
      </c>
      <c r="U1504" s="15">
        <v>60216.8963</v>
      </c>
      <c r="V1504" s="15"/>
      <c r="W1504" s="15"/>
      <c r="X1504" s="15"/>
      <c r="Y1504" s="135" t="s">
        <v>1452</v>
      </c>
      <c r="Z1504" s="135"/>
    </row>
    <row r="1505" spans="10:26" ht="30.75" customHeight="1">
      <c r="J1505" s="31" t="s">
        <v>34</v>
      </c>
      <c r="K1505" s="19" t="s">
        <v>1337</v>
      </c>
      <c r="L1505" s="15">
        <v>0</v>
      </c>
      <c r="M1505" s="15">
        <v>0</v>
      </c>
      <c r="N1505" s="15">
        <v>0</v>
      </c>
      <c r="O1505" s="15">
        <v>0</v>
      </c>
      <c r="P1505" s="15">
        <v>52300</v>
      </c>
      <c r="Q1505" s="15">
        <v>33807</v>
      </c>
      <c r="R1505" s="15">
        <f t="shared" si="72"/>
        <v>52300</v>
      </c>
      <c r="S1505" s="15">
        <f t="shared" si="72"/>
        <v>33807</v>
      </c>
      <c r="T1505" s="15">
        <f>U1505+V1505+W1505+X1505</f>
        <v>27630</v>
      </c>
      <c r="U1505" s="15"/>
      <c r="V1505" s="15"/>
      <c r="W1505" s="15"/>
      <c r="X1505" s="15">
        <v>27630</v>
      </c>
      <c r="Y1505" s="135" t="s">
        <v>1453</v>
      </c>
      <c r="Z1505" s="135"/>
    </row>
    <row r="1506" spans="10:26" ht="316.5" customHeight="1">
      <c r="J1506" s="31" t="s">
        <v>53</v>
      </c>
      <c r="K1506" s="19" t="s">
        <v>1454</v>
      </c>
      <c r="L1506" s="15">
        <v>2513139</v>
      </c>
      <c r="M1506" s="15">
        <v>331938.8</v>
      </c>
      <c r="N1506" s="15">
        <v>0</v>
      </c>
      <c r="O1506" s="15">
        <v>0</v>
      </c>
      <c r="P1506" s="15">
        <v>9065700</v>
      </c>
      <c r="Q1506" s="15">
        <v>2225703</v>
      </c>
      <c r="R1506" s="15">
        <f t="shared" si="72"/>
        <v>11578839</v>
      </c>
      <c r="S1506" s="15">
        <f t="shared" si="72"/>
        <v>2557641.8</v>
      </c>
      <c r="T1506" s="15">
        <f>U1506+V1506+W1506+X1506</f>
        <v>2545711.7090600003</v>
      </c>
      <c r="U1506" s="15">
        <v>932724.35565</v>
      </c>
      <c r="V1506" s="15">
        <v>505610.35341</v>
      </c>
      <c r="W1506" s="15"/>
      <c r="X1506" s="15">
        <v>1107377</v>
      </c>
      <c r="Y1506" s="135" t="s">
        <v>1455</v>
      </c>
      <c r="Z1506" s="135"/>
    </row>
    <row r="1507" spans="10:26" ht="71.25" customHeight="1">
      <c r="J1507" s="31" t="s">
        <v>58</v>
      </c>
      <c r="K1507" s="19" t="s">
        <v>1338</v>
      </c>
      <c r="L1507" s="15">
        <v>569314</v>
      </c>
      <c r="M1507" s="15">
        <v>0</v>
      </c>
      <c r="N1507" s="15">
        <v>0</v>
      </c>
      <c r="O1507" s="15">
        <v>0</v>
      </c>
      <c r="P1507" s="15">
        <v>0</v>
      </c>
      <c r="Q1507" s="15">
        <v>0</v>
      </c>
      <c r="R1507" s="15">
        <f t="shared" si="72"/>
        <v>569314</v>
      </c>
      <c r="S1507" s="15">
        <f t="shared" si="72"/>
        <v>0</v>
      </c>
      <c r="T1507" s="15">
        <v>0</v>
      </c>
      <c r="U1507" s="15"/>
      <c r="V1507" s="15"/>
      <c r="W1507" s="15"/>
      <c r="X1507" s="15"/>
      <c r="Y1507" s="135" t="s">
        <v>1456</v>
      </c>
      <c r="Z1507" s="135"/>
    </row>
    <row r="1508" spans="10:26" ht="111" customHeight="1">
      <c r="J1508" s="31" t="s">
        <v>76</v>
      </c>
      <c r="K1508" s="19" t="s">
        <v>1457</v>
      </c>
      <c r="L1508" s="15">
        <v>1197266</v>
      </c>
      <c r="M1508" s="15">
        <v>46476.6</v>
      </c>
      <c r="N1508" s="15">
        <v>770500</v>
      </c>
      <c r="O1508" s="15">
        <v>0</v>
      </c>
      <c r="P1508" s="15">
        <v>0</v>
      </c>
      <c r="Q1508" s="15">
        <v>0</v>
      </c>
      <c r="R1508" s="15">
        <f t="shared" si="72"/>
        <v>1967766</v>
      </c>
      <c r="S1508" s="15">
        <f t="shared" si="72"/>
        <v>46476.6</v>
      </c>
      <c r="T1508" s="15">
        <f>U1508+V1508+W1508+X1508</f>
        <v>77405.02787</v>
      </c>
      <c r="U1508" s="15">
        <v>77405.02787</v>
      </c>
      <c r="V1508" s="15"/>
      <c r="W1508" s="15"/>
      <c r="X1508" s="15"/>
      <c r="Y1508" s="135" t="s">
        <v>1458</v>
      </c>
      <c r="Z1508" s="135"/>
    </row>
    <row r="1509" spans="10:26" ht="118.5" customHeight="1">
      <c r="J1509" s="31" t="s">
        <v>77</v>
      </c>
      <c r="K1509" s="19" t="s">
        <v>1459</v>
      </c>
      <c r="L1509" s="15">
        <v>1738570.3</v>
      </c>
      <c r="M1509" s="15">
        <v>17039</v>
      </c>
      <c r="N1509" s="15">
        <v>0</v>
      </c>
      <c r="O1509" s="15">
        <v>0</v>
      </c>
      <c r="P1509" s="15">
        <v>0</v>
      </c>
      <c r="Q1509" s="15">
        <v>203552</v>
      </c>
      <c r="R1509" s="15">
        <f t="shared" si="72"/>
        <v>1738570.3</v>
      </c>
      <c r="S1509" s="15">
        <f t="shared" si="72"/>
        <v>220591</v>
      </c>
      <c r="T1509" s="15">
        <f>U1509+V1509+W1509+X1509</f>
        <v>40405.02083</v>
      </c>
      <c r="U1509" s="15">
        <v>10913.02083</v>
      </c>
      <c r="V1509" s="15"/>
      <c r="W1509" s="15"/>
      <c r="X1509" s="15">
        <v>29492</v>
      </c>
      <c r="Y1509" s="135" t="s">
        <v>1460</v>
      </c>
      <c r="Z1509" s="135"/>
    </row>
    <row r="1510" spans="10:26" ht="140.25" customHeight="1">
      <c r="J1510" s="31" t="s">
        <v>1339</v>
      </c>
      <c r="K1510" s="19" t="s">
        <v>1340</v>
      </c>
      <c r="L1510" s="15">
        <v>1508741.7</v>
      </c>
      <c r="M1510" s="15">
        <v>22812.2</v>
      </c>
      <c r="N1510" s="15">
        <v>0</v>
      </c>
      <c r="O1510" s="15">
        <v>0</v>
      </c>
      <c r="P1510" s="15">
        <v>0</v>
      </c>
      <c r="Q1510" s="15">
        <v>7563</v>
      </c>
      <c r="R1510" s="15">
        <f t="shared" si="72"/>
        <v>1508741.7</v>
      </c>
      <c r="S1510" s="15">
        <f t="shared" si="72"/>
        <v>30375.2</v>
      </c>
      <c r="T1510" s="15">
        <f>U1510+V1510+W1510+X1510</f>
        <v>31948.69282</v>
      </c>
      <c r="U1510" s="15">
        <v>31498.69282</v>
      </c>
      <c r="V1510" s="15"/>
      <c r="W1510" s="15"/>
      <c r="X1510" s="15">
        <v>450</v>
      </c>
      <c r="Y1510" s="135" t="s">
        <v>1461</v>
      </c>
      <c r="Z1510" s="135"/>
    </row>
    <row r="1511" spans="10:26" ht="192" customHeight="1">
      <c r="J1511" s="31" t="s">
        <v>1341</v>
      </c>
      <c r="K1511" s="19" t="s">
        <v>1342</v>
      </c>
      <c r="L1511" s="15">
        <v>1201100</v>
      </c>
      <c r="M1511" s="15">
        <v>18427.5</v>
      </c>
      <c r="N1511" s="15">
        <v>0</v>
      </c>
      <c r="O1511" s="15">
        <v>0</v>
      </c>
      <c r="P1511" s="15">
        <v>429600</v>
      </c>
      <c r="Q1511" s="15">
        <v>254381</v>
      </c>
      <c r="R1511" s="15">
        <f t="shared" si="72"/>
        <v>1630700</v>
      </c>
      <c r="S1511" s="15">
        <f t="shared" si="72"/>
        <v>272808.5</v>
      </c>
      <c r="T1511" s="15">
        <f>U1511+V1511+W1511+X1511</f>
        <v>84880.21020999999</v>
      </c>
      <c r="U1511" s="15">
        <v>48366.21021</v>
      </c>
      <c r="V1511" s="15"/>
      <c r="W1511" s="15"/>
      <c r="X1511" s="15">
        <v>36514</v>
      </c>
      <c r="Y1511" s="135" t="s">
        <v>1462</v>
      </c>
      <c r="Z1511" s="135"/>
    </row>
    <row r="1512" spans="10:26" ht="78.75" customHeight="1">
      <c r="J1512" s="31" t="s">
        <v>149</v>
      </c>
      <c r="K1512" s="19" t="s">
        <v>1343</v>
      </c>
      <c r="L1512" s="15">
        <v>9348700</v>
      </c>
      <c r="M1512" s="15">
        <v>0</v>
      </c>
      <c r="N1512" s="15">
        <v>0</v>
      </c>
      <c r="O1512" s="15">
        <v>0</v>
      </c>
      <c r="P1512" s="15">
        <v>0</v>
      </c>
      <c r="Q1512" s="15">
        <v>0</v>
      </c>
      <c r="R1512" s="15">
        <f t="shared" si="72"/>
        <v>9348700</v>
      </c>
      <c r="S1512" s="15">
        <f t="shared" si="72"/>
        <v>0</v>
      </c>
      <c r="T1512" s="15">
        <v>0</v>
      </c>
      <c r="U1512" s="15"/>
      <c r="V1512" s="15"/>
      <c r="W1512" s="15"/>
      <c r="X1512" s="15"/>
      <c r="Y1512" s="135" t="s">
        <v>1344</v>
      </c>
      <c r="Z1512" s="135"/>
    </row>
    <row r="1513" spans="10:26" ht="59.25" customHeight="1">
      <c r="J1513" s="31" t="s">
        <v>151</v>
      </c>
      <c r="K1513" s="19" t="s">
        <v>1345</v>
      </c>
      <c r="L1513" s="15">
        <v>2727.3</v>
      </c>
      <c r="M1513" s="15">
        <v>0</v>
      </c>
      <c r="N1513" s="15">
        <v>0</v>
      </c>
      <c r="O1513" s="15">
        <v>0</v>
      </c>
      <c r="P1513" s="15">
        <v>0</v>
      </c>
      <c r="Q1513" s="15">
        <v>0</v>
      </c>
      <c r="R1513" s="15">
        <f t="shared" si="72"/>
        <v>2727.3</v>
      </c>
      <c r="S1513" s="15">
        <f t="shared" si="72"/>
        <v>0</v>
      </c>
      <c r="T1513" s="15">
        <v>0</v>
      </c>
      <c r="U1513" s="15"/>
      <c r="V1513" s="15"/>
      <c r="W1513" s="15"/>
      <c r="X1513" s="15"/>
      <c r="Y1513" s="135" t="s">
        <v>1463</v>
      </c>
      <c r="Z1513" s="135"/>
    </row>
    <row r="1514" spans="10:26" ht="58.5" customHeight="1">
      <c r="J1514" s="31" t="s">
        <v>154</v>
      </c>
      <c r="K1514" s="19" t="s">
        <v>1346</v>
      </c>
      <c r="L1514" s="15">
        <v>365012.7</v>
      </c>
      <c r="M1514" s="15">
        <v>0</v>
      </c>
      <c r="N1514" s="15">
        <v>0</v>
      </c>
      <c r="O1514" s="15">
        <v>0</v>
      </c>
      <c r="P1514" s="15">
        <v>0</v>
      </c>
      <c r="Q1514" s="15">
        <v>0</v>
      </c>
      <c r="R1514" s="15">
        <f t="shared" si="72"/>
        <v>365012.7</v>
      </c>
      <c r="S1514" s="15">
        <f t="shared" si="72"/>
        <v>0</v>
      </c>
      <c r="T1514" s="15">
        <v>0</v>
      </c>
      <c r="U1514" s="15"/>
      <c r="V1514" s="15"/>
      <c r="W1514" s="15"/>
      <c r="X1514" s="15"/>
      <c r="Y1514" s="135" t="s">
        <v>1464</v>
      </c>
      <c r="Z1514" s="135"/>
    </row>
    <row r="1515" spans="10:26" ht="135.75" customHeight="1">
      <c r="J1515" s="31" t="s">
        <v>157</v>
      </c>
      <c r="K1515" s="19" t="s">
        <v>1347</v>
      </c>
      <c r="L1515" s="15">
        <v>43632</v>
      </c>
      <c r="M1515" s="15">
        <v>0</v>
      </c>
      <c r="N1515" s="15">
        <v>0</v>
      </c>
      <c r="O1515" s="15">
        <v>0</v>
      </c>
      <c r="P1515" s="15">
        <v>0</v>
      </c>
      <c r="Q1515" s="15">
        <v>0</v>
      </c>
      <c r="R1515" s="15">
        <f t="shared" si="72"/>
        <v>43632</v>
      </c>
      <c r="S1515" s="15">
        <f t="shared" si="72"/>
        <v>0</v>
      </c>
      <c r="T1515" s="15">
        <f aca="true" t="shared" si="73" ref="T1515:T1520">U1515+V1515+W1515+X1515</f>
        <v>18698.10761</v>
      </c>
      <c r="U1515" s="15">
        <v>18698.10761</v>
      </c>
      <c r="V1515" s="15"/>
      <c r="W1515" s="15"/>
      <c r="X1515" s="15"/>
      <c r="Y1515" s="135" t="s">
        <v>1465</v>
      </c>
      <c r="Z1515" s="135"/>
    </row>
    <row r="1516" spans="10:26" ht="135.75" customHeight="1">
      <c r="J1516" s="31" t="s">
        <v>159</v>
      </c>
      <c r="K1516" s="19" t="s">
        <v>1466</v>
      </c>
      <c r="L1516" s="15">
        <v>325900</v>
      </c>
      <c r="M1516" s="15">
        <v>4214.6</v>
      </c>
      <c r="N1516" s="15">
        <v>0</v>
      </c>
      <c r="O1516" s="15">
        <v>0</v>
      </c>
      <c r="P1516" s="15">
        <v>3200</v>
      </c>
      <c r="Q1516" s="15">
        <v>0</v>
      </c>
      <c r="R1516" s="15">
        <f t="shared" si="72"/>
        <v>329100</v>
      </c>
      <c r="S1516" s="15">
        <f t="shared" si="72"/>
        <v>4214.6</v>
      </c>
      <c r="T1516" s="15">
        <f t="shared" si="73"/>
        <v>13808.26072</v>
      </c>
      <c r="U1516" s="15">
        <v>13808.26072</v>
      </c>
      <c r="V1516" s="15"/>
      <c r="W1516" s="15"/>
      <c r="X1516" s="15"/>
      <c r="Y1516" s="135" t="s">
        <v>1467</v>
      </c>
      <c r="Z1516" s="135"/>
    </row>
    <row r="1517" spans="10:26" ht="296.25" customHeight="1">
      <c r="J1517" s="31" t="s">
        <v>162</v>
      </c>
      <c r="K1517" s="19" t="s">
        <v>1468</v>
      </c>
      <c r="L1517" s="15">
        <v>104390.5</v>
      </c>
      <c r="M1517" s="15">
        <v>0</v>
      </c>
      <c r="N1517" s="15">
        <v>43200</v>
      </c>
      <c r="O1517" s="15">
        <v>5101.8</v>
      </c>
      <c r="P1517" s="15">
        <v>2214900</v>
      </c>
      <c r="Q1517" s="15">
        <v>3053</v>
      </c>
      <c r="R1517" s="15">
        <f t="shared" si="72"/>
        <v>2362490.5</v>
      </c>
      <c r="S1517" s="15">
        <f t="shared" si="72"/>
        <v>8154.8</v>
      </c>
      <c r="T1517" s="15">
        <f t="shared" si="73"/>
        <v>28075.66374</v>
      </c>
      <c r="U1517" s="15">
        <v>21114.40528</v>
      </c>
      <c r="V1517" s="15">
        <v>1859.48846</v>
      </c>
      <c r="W1517" s="15">
        <v>5101.77</v>
      </c>
      <c r="X1517" s="15"/>
      <c r="Y1517" s="135" t="s">
        <v>1469</v>
      </c>
      <c r="Z1517" s="135"/>
    </row>
    <row r="1518" spans="10:26" ht="107.25" customHeight="1">
      <c r="J1518" s="31" t="s">
        <v>164</v>
      </c>
      <c r="K1518" s="19" t="s">
        <v>1348</v>
      </c>
      <c r="L1518" s="15">
        <v>40691.7</v>
      </c>
      <c r="M1518" s="15">
        <v>0</v>
      </c>
      <c r="N1518" s="15">
        <v>0</v>
      </c>
      <c r="O1518" s="15">
        <v>0</v>
      </c>
      <c r="P1518" s="15">
        <v>362400</v>
      </c>
      <c r="Q1518" s="15">
        <v>27018.7</v>
      </c>
      <c r="R1518" s="15">
        <f t="shared" si="72"/>
        <v>403091.7</v>
      </c>
      <c r="S1518" s="15">
        <f t="shared" si="72"/>
        <v>27018.7</v>
      </c>
      <c r="T1518" s="15">
        <f t="shared" si="73"/>
        <v>27018.7</v>
      </c>
      <c r="U1518" s="15"/>
      <c r="V1518" s="15"/>
      <c r="W1518" s="15"/>
      <c r="X1518" s="15">
        <v>27018.7</v>
      </c>
      <c r="Y1518" s="135" t="s">
        <v>1470</v>
      </c>
      <c r="Z1518" s="135"/>
    </row>
    <row r="1519" spans="10:26" ht="135.75" customHeight="1">
      <c r="J1519" s="31" t="s">
        <v>167</v>
      </c>
      <c r="K1519" s="19" t="s">
        <v>1471</v>
      </c>
      <c r="L1519" s="15">
        <v>2713079.3</v>
      </c>
      <c r="M1519" s="15">
        <v>154.6</v>
      </c>
      <c r="N1519" s="15">
        <v>0</v>
      </c>
      <c r="O1519" s="15">
        <v>0</v>
      </c>
      <c r="P1519" s="15">
        <v>0</v>
      </c>
      <c r="Q1519" s="15">
        <v>0</v>
      </c>
      <c r="R1519" s="15">
        <f t="shared" si="72"/>
        <v>2713079.3</v>
      </c>
      <c r="S1519" s="15">
        <f t="shared" si="72"/>
        <v>154.6</v>
      </c>
      <c r="T1519" s="15">
        <f t="shared" si="73"/>
        <v>154.58746</v>
      </c>
      <c r="U1519" s="15">
        <v>154.58746</v>
      </c>
      <c r="V1519" s="15"/>
      <c r="W1519" s="15"/>
      <c r="X1519" s="15"/>
      <c r="Y1519" s="135" t="s">
        <v>1472</v>
      </c>
      <c r="Z1519" s="135"/>
    </row>
    <row r="1520" spans="10:26" ht="135.75" customHeight="1">
      <c r="J1520" s="31" t="s">
        <v>169</v>
      </c>
      <c r="K1520" s="19" t="s">
        <v>1473</v>
      </c>
      <c r="L1520" s="15">
        <v>1843964.2</v>
      </c>
      <c r="M1520" s="15">
        <v>29098.1</v>
      </c>
      <c r="N1520" s="15">
        <v>0</v>
      </c>
      <c r="O1520" s="15">
        <v>0</v>
      </c>
      <c r="P1520" s="15">
        <v>704600</v>
      </c>
      <c r="Q1520" s="15">
        <v>3065</v>
      </c>
      <c r="R1520" s="15">
        <f t="shared" si="72"/>
        <v>2548564.2</v>
      </c>
      <c r="S1520" s="15">
        <f t="shared" si="72"/>
        <v>32163.1</v>
      </c>
      <c r="T1520" s="15">
        <f t="shared" si="73"/>
        <v>66272.46668</v>
      </c>
      <c r="U1520" s="15">
        <v>61549.46668</v>
      </c>
      <c r="V1520" s="15"/>
      <c r="W1520" s="15"/>
      <c r="X1520" s="15">
        <v>4723</v>
      </c>
      <c r="Y1520" s="135" t="s">
        <v>1474</v>
      </c>
      <c r="Z1520" s="135"/>
    </row>
    <row r="1521" spans="10:26" ht="135.75" customHeight="1">
      <c r="J1521" s="31" t="s">
        <v>171</v>
      </c>
      <c r="K1521" s="19" t="s">
        <v>1475</v>
      </c>
      <c r="L1521" s="15">
        <v>300000</v>
      </c>
      <c r="M1521" s="15">
        <v>0</v>
      </c>
      <c r="N1521" s="15">
        <v>0</v>
      </c>
      <c r="O1521" s="15">
        <v>0</v>
      </c>
      <c r="P1521" s="15">
        <v>0</v>
      </c>
      <c r="Q1521" s="15">
        <v>0</v>
      </c>
      <c r="R1521" s="15">
        <f t="shared" si="72"/>
        <v>300000</v>
      </c>
      <c r="S1521" s="15">
        <f t="shared" si="72"/>
        <v>0</v>
      </c>
      <c r="T1521" s="15">
        <v>0</v>
      </c>
      <c r="U1521" s="15"/>
      <c r="V1521" s="15"/>
      <c r="W1521" s="15"/>
      <c r="X1521" s="15"/>
      <c r="Y1521" s="135" t="s">
        <v>1476</v>
      </c>
      <c r="Z1521" s="135"/>
    </row>
    <row r="1522" spans="10:26" ht="135.75" customHeight="1">
      <c r="J1522" s="31" t="s">
        <v>1349</v>
      </c>
      <c r="K1522" s="19" t="s">
        <v>1477</v>
      </c>
      <c r="L1522" s="15">
        <v>112018.9</v>
      </c>
      <c r="M1522" s="15">
        <v>0</v>
      </c>
      <c r="N1522" s="15">
        <v>0</v>
      </c>
      <c r="O1522" s="15">
        <v>0</v>
      </c>
      <c r="P1522" s="15">
        <v>0</v>
      </c>
      <c r="Q1522" s="15">
        <v>0</v>
      </c>
      <c r="R1522" s="15">
        <f t="shared" si="72"/>
        <v>112018.9</v>
      </c>
      <c r="S1522" s="15">
        <v>0</v>
      </c>
      <c r="T1522" s="15">
        <f>U1522+V1522+W1522+X1522</f>
        <v>6426.80544</v>
      </c>
      <c r="U1522" s="15">
        <v>6426.80544</v>
      </c>
      <c r="V1522" s="15"/>
      <c r="W1522" s="15"/>
      <c r="X1522" s="15"/>
      <c r="Y1522" s="135" t="s">
        <v>1478</v>
      </c>
      <c r="Z1522" s="135"/>
    </row>
    <row r="1523" spans="10:26" ht="135.75" customHeight="1">
      <c r="J1523" s="31" t="s">
        <v>1350</v>
      </c>
      <c r="K1523" s="19" t="s">
        <v>1479</v>
      </c>
      <c r="L1523" s="15">
        <v>500000</v>
      </c>
      <c r="M1523" s="15">
        <v>0</v>
      </c>
      <c r="N1523" s="15">
        <v>0</v>
      </c>
      <c r="O1523" s="15">
        <v>0</v>
      </c>
      <c r="P1523" s="15">
        <v>0</v>
      </c>
      <c r="Q1523" s="15">
        <v>0</v>
      </c>
      <c r="R1523" s="15">
        <f t="shared" si="72"/>
        <v>500000</v>
      </c>
      <c r="S1523" s="15">
        <v>0</v>
      </c>
      <c r="T1523" s="15">
        <v>0</v>
      </c>
      <c r="U1523" s="15"/>
      <c r="V1523" s="15"/>
      <c r="W1523" s="15"/>
      <c r="X1523" s="15"/>
      <c r="Y1523" s="135" t="s">
        <v>1480</v>
      </c>
      <c r="Z1523" s="135"/>
    </row>
    <row r="1524" spans="10:26" ht="213.75" customHeight="1">
      <c r="J1524" s="31" t="s">
        <v>1351</v>
      </c>
      <c r="K1524" s="19" t="s">
        <v>1481</v>
      </c>
      <c r="L1524" s="15">
        <v>2372048.9</v>
      </c>
      <c r="M1524" s="15">
        <v>111440.6</v>
      </c>
      <c r="N1524" s="15">
        <v>0</v>
      </c>
      <c r="O1524" s="15">
        <v>0</v>
      </c>
      <c r="P1524" s="15">
        <v>500000</v>
      </c>
      <c r="Q1524" s="15">
        <v>0</v>
      </c>
      <c r="R1524" s="15">
        <f t="shared" si="72"/>
        <v>2872048.9</v>
      </c>
      <c r="S1524" s="15">
        <f t="shared" si="72"/>
        <v>111440.6</v>
      </c>
      <c r="T1524" s="15">
        <f>U1524+V1524+W1524+X1524</f>
        <v>158870.60076</v>
      </c>
      <c r="U1524" s="15">
        <v>158870.60076</v>
      </c>
      <c r="V1524" s="15"/>
      <c r="W1524" s="15"/>
      <c r="X1524" s="15"/>
      <c r="Y1524" s="135" t="s">
        <v>1482</v>
      </c>
      <c r="Z1524" s="135"/>
    </row>
    <row r="1525" spans="10:26" ht="135.75" customHeight="1">
      <c r="J1525" s="31" t="s">
        <v>1352</v>
      </c>
      <c r="K1525" s="19" t="s">
        <v>1353</v>
      </c>
      <c r="L1525" s="15">
        <v>435731.8</v>
      </c>
      <c r="M1525" s="15">
        <v>0</v>
      </c>
      <c r="N1525" s="15">
        <v>0</v>
      </c>
      <c r="O1525" s="15">
        <v>0</v>
      </c>
      <c r="P1525" s="15">
        <v>0</v>
      </c>
      <c r="Q1525" s="15">
        <v>0</v>
      </c>
      <c r="R1525" s="15">
        <f t="shared" si="72"/>
        <v>435731.8</v>
      </c>
      <c r="S1525" s="15">
        <v>0</v>
      </c>
      <c r="T1525" s="15">
        <v>0</v>
      </c>
      <c r="U1525" s="15"/>
      <c r="V1525" s="15"/>
      <c r="W1525" s="15"/>
      <c r="X1525" s="15"/>
      <c r="Y1525" s="135" t="s">
        <v>1483</v>
      </c>
      <c r="Z1525" s="135"/>
    </row>
    <row r="1526" spans="10:26" ht="135.75" customHeight="1">
      <c r="J1526" s="31" t="s">
        <v>1354</v>
      </c>
      <c r="K1526" s="19" t="s">
        <v>1355</v>
      </c>
      <c r="L1526" s="15">
        <v>494191.4</v>
      </c>
      <c r="M1526" s="15">
        <v>219314.1</v>
      </c>
      <c r="N1526" s="15">
        <v>0</v>
      </c>
      <c r="O1526" s="15">
        <v>0</v>
      </c>
      <c r="P1526" s="15">
        <v>0</v>
      </c>
      <c r="Q1526" s="15">
        <v>0</v>
      </c>
      <c r="R1526" s="15">
        <f t="shared" si="72"/>
        <v>494191.4</v>
      </c>
      <c r="S1526" s="15">
        <f t="shared" si="72"/>
        <v>219314.1</v>
      </c>
      <c r="T1526" s="15">
        <f>U1526+V1526+W1526+X1526</f>
        <v>250059.5</v>
      </c>
      <c r="U1526" s="15">
        <v>219314.1</v>
      </c>
      <c r="V1526" s="15">
        <v>30745.4</v>
      </c>
      <c r="W1526" s="15"/>
      <c r="X1526" s="15"/>
      <c r="Y1526" s="135" t="s">
        <v>1484</v>
      </c>
      <c r="Z1526" s="135"/>
    </row>
    <row r="1527" spans="10:26" ht="135.75" customHeight="1">
      <c r="J1527" s="31" t="s">
        <v>1356</v>
      </c>
      <c r="K1527" s="19" t="s">
        <v>1357</v>
      </c>
      <c r="L1527" s="15">
        <v>259574.8</v>
      </c>
      <c r="M1527" s="15">
        <v>0</v>
      </c>
      <c r="N1527" s="15">
        <v>0</v>
      </c>
      <c r="O1527" s="15">
        <v>0</v>
      </c>
      <c r="P1527" s="15">
        <v>0</v>
      </c>
      <c r="Q1527" s="15">
        <v>0</v>
      </c>
      <c r="R1527" s="15">
        <f t="shared" si="72"/>
        <v>259574.8</v>
      </c>
      <c r="S1527" s="15">
        <v>0</v>
      </c>
      <c r="T1527" s="15">
        <v>0</v>
      </c>
      <c r="U1527" s="15"/>
      <c r="V1527" s="15"/>
      <c r="W1527" s="15"/>
      <c r="X1527" s="15"/>
      <c r="Y1527" s="135" t="s">
        <v>1485</v>
      </c>
      <c r="Z1527" s="135"/>
    </row>
    <row r="1528" spans="10:26" ht="135.75" customHeight="1">
      <c r="J1528" s="31" t="s">
        <v>1358</v>
      </c>
      <c r="K1528" s="19" t="s">
        <v>1359</v>
      </c>
      <c r="L1528" s="15">
        <v>315519.5</v>
      </c>
      <c r="M1528" s="15">
        <v>0</v>
      </c>
      <c r="N1528" s="15">
        <v>0</v>
      </c>
      <c r="O1528" s="15">
        <v>0</v>
      </c>
      <c r="P1528" s="15">
        <v>0</v>
      </c>
      <c r="Q1528" s="15">
        <v>0</v>
      </c>
      <c r="R1528" s="15">
        <f t="shared" si="72"/>
        <v>315519.5</v>
      </c>
      <c r="S1528" s="15">
        <v>0</v>
      </c>
      <c r="T1528" s="15">
        <v>0</v>
      </c>
      <c r="U1528" s="15"/>
      <c r="V1528" s="15"/>
      <c r="W1528" s="15"/>
      <c r="X1528" s="15"/>
      <c r="Y1528" s="135" t="s">
        <v>1486</v>
      </c>
      <c r="Z1528" s="135"/>
    </row>
    <row r="1529" spans="10:26" ht="135.75" customHeight="1">
      <c r="J1529" s="31" t="s">
        <v>1360</v>
      </c>
      <c r="K1529" s="19" t="s">
        <v>1361</v>
      </c>
      <c r="L1529" s="15">
        <v>196956.2</v>
      </c>
      <c r="M1529" s="15">
        <v>0</v>
      </c>
      <c r="N1529" s="15">
        <v>0</v>
      </c>
      <c r="O1529" s="15">
        <v>0</v>
      </c>
      <c r="P1529" s="15">
        <v>0</v>
      </c>
      <c r="Q1529" s="15">
        <v>0</v>
      </c>
      <c r="R1529" s="15">
        <f t="shared" si="72"/>
        <v>196956.2</v>
      </c>
      <c r="S1529" s="15">
        <v>0</v>
      </c>
      <c r="T1529" s="15">
        <v>0</v>
      </c>
      <c r="U1529" s="15"/>
      <c r="V1529" s="15"/>
      <c r="W1529" s="15"/>
      <c r="X1529" s="15"/>
      <c r="Y1529" s="135" t="s">
        <v>1485</v>
      </c>
      <c r="Z1529" s="135"/>
    </row>
    <row r="1530" spans="10:26" ht="135.75" customHeight="1">
      <c r="J1530" s="31" t="s">
        <v>1362</v>
      </c>
      <c r="K1530" s="19" t="s">
        <v>1363</v>
      </c>
      <c r="L1530" s="15">
        <v>5000</v>
      </c>
      <c r="M1530" s="15">
        <v>0</v>
      </c>
      <c r="N1530" s="15">
        <v>0</v>
      </c>
      <c r="O1530" s="15">
        <v>0</v>
      </c>
      <c r="P1530" s="15">
        <v>0</v>
      </c>
      <c r="Q1530" s="15">
        <v>0</v>
      </c>
      <c r="R1530" s="15">
        <f t="shared" si="72"/>
        <v>5000</v>
      </c>
      <c r="S1530" s="15">
        <v>0</v>
      </c>
      <c r="T1530" s="15">
        <v>0</v>
      </c>
      <c r="U1530" s="15"/>
      <c r="V1530" s="15"/>
      <c r="W1530" s="15"/>
      <c r="X1530" s="15"/>
      <c r="Y1530" s="135" t="s">
        <v>1487</v>
      </c>
      <c r="Z1530" s="135"/>
    </row>
    <row r="1531" spans="10:26" ht="135.75" customHeight="1">
      <c r="J1531" s="31" t="s">
        <v>1364</v>
      </c>
      <c r="K1531" s="19" t="s">
        <v>1365</v>
      </c>
      <c r="L1531" s="15">
        <v>904191.2</v>
      </c>
      <c r="M1531" s="15">
        <v>0</v>
      </c>
      <c r="N1531" s="15">
        <v>0</v>
      </c>
      <c r="O1531" s="15">
        <v>0</v>
      </c>
      <c r="P1531" s="15">
        <v>0</v>
      </c>
      <c r="Q1531" s="15">
        <v>0</v>
      </c>
      <c r="R1531" s="15">
        <f t="shared" si="72"/>
        <v>904191.2</v>
      </c>
      <c r="S1531" s="15">
        <v>0</v>
      </c>
      <c r="T1531" s="15">
        <v>0</v>
      </c>
      <c r="U1531" s="15"/>
      <c r="V1531" s="15"/>
      <c r="W1531" s="15"/>
      <c r="X1531" s="15"/>
      <c r="Y1531" s="135" t="s">
        <v>1488</v>
      </c>
      <c r="Z1531" s="135"/>
    </row>
    <row r="1532" spans="10:26" ht="135.75" customHeight="1">
      <c r="J1532" s="31" t="s">
        <v>1366</v>
      </c>
      <c r="K1532" s="19" t="s">
        <v>1367</v>
      </c>
      <c r="L1532" s="15">
        <v>1234374.4</v>
      </c>
      <c r="M1532" s="15"/>
      <c r="N1532" s="15">
        <v>0</v>
      </c>
      <c r="O1532" s="15">
        <v>0</v>
      </c>
      <c r="P1532" s="15">
        <v>0</v>
      </c>
      <c r="Q1532" s="15">
        <v>0</v>
      </c>
      <c r="R1532" s="15">
        <f t="shared" si="72"/>
        <v>1234374.4</v>
      </c>
      <c r="S1532" s="15">
        <v>0</v>
      </c>
      <c r="T1532" s="15">
        <f>U1532+V1532+W1532+X1532</f>
        <v>57169.8</v>
      </c>
      <c r="U1532" s="15"/>
      <c r="V1532" s="15">
        <v>57169.8</v>
      </c>
      <c r="W1532" s="15"/>
      <c r="X1532" s="15"/>
      <c r="Y1532" s="135" t="s">
        <v>1489</v>
      </c>
      <c r="Z1532" s="135"/>
    </row>
    <row r="1533" spans="10:26" ht="135.75" customHeight="1">
      <c r="J1533" s="31" t="s">
        <v>1368</v>
      </c>
      <c r="K1533" s="19" t="s">
        <v>1369</v>
      </c>
      <c r="L1533" s="15">
        <v>272647.6</v>
      </c>
      <c r="M1533" s="15">
        <v>0</v>
      </c>
      <c r="N1533" s="15">
        <v>0</v>
      </c>
      <c r="O1533" s="15">
        <v>0</v>
      </c>
      <c r="P1533" s="15">
        <v>0</v>
      </c>
      <c r="Q1533" s="15">
        <v>0</v>
      </c>
      <c r="R1533" s="15">
        <f t="shared" si="72"/>
        <v>272647.6</v>
      </c>
      <c r="S1533" s="15">
        <v>0</v>
      </c>
      <c r="T1533" s="15">
        <v>0</v>
      </c>
      <c r="U1533" s="15"/>
      <c r="V1533" s="15"/>
      <c r="W1533" s="15"/>
      <c r="X1533" s="15"/>
      <c r="Y1533" s="135" t="s">
        <v>1490</v>
      </c>
      <c r="Z1533" s="135"/>
    </row>
    <row r="1534" spans="10:26" ht="135.75" customHeight="1">
      <c r="J1534" s="31" t="s">
        <v>1370</v>
      </c>
      <c r="K1534" s="19" t="s">
        <v>1371</v>
      </c>
      <c r="L1534" s="15">
        <v>3424.5</v>
      </c>
      <c r="M1534" s="15">
        <v>0</v>
      </c>
      <c r="N1534" s="15">
        <v>0</v>
      </c>
      <c r="O1534" s="15">
        <v>0</v>
      </c>
      <c r="P1534" s="15">
        <v>0</v>
      </c>
      <c r="Q1534" s="15">
        <v>0</v>
      </c>
      <c r="R1534" s="15">
        <f t="shared" si="72"/>
        <v>3424.5</v>
      </c>
      <c r="S1534" s="15">
        <v>0</v>
      </c>
      <c r="T1534" s="15">
        <v>0</v>
      </c>
      <c r="U1534" s="15"/>
      <c r="V1534" s="15"/>
      <c r="W1534" s="15"/>
      <c r="X1534" s="15"/>
      <c r="Y1534" s="135" t="s">
        <v>1491</v>
      </c>
      <c r="Z1534" s="135"/>
    </row>
    <row r="1535" spans="10:26" ht="135.75" customHeight="1">
      <c r="J1535" s="31" t="s">
        <v>1372</v>
      </c>
      <c r="K1535" s="19" t="s">
        <v>1373</v>
      </c>
      <c r="L1535" s="15">
        <v>6000</v>
      </c>
      <c r="M1535" s="15">
        <v>0</v>
      </c>
      <c r="N1535" s="15">
        <v>0</v>
      </c>
      <c r="O1535" s="15">
        <v>0</v>
      </c>
      <c r="P1535" s="15">
        <v>0</v>
      </c>
      <c r="Q1535" s="15">
        <v>0</v>
      </c>
      <c r="R1535" s="15">
        <f t="shared" si="72"/>
        <v>6000</v>
      </c>
      <c r="S1535" s="15">
        <v>0</v>
      </c>
      <c r="T1535" s="15">
        <v>0</v>
      </c>
      <c r="U1535" s="15"/>
      <c r="V1535" s="15"/>
      <c r="W1535" s="15"/>
      <c r="X1535" s="15"/>
      <c r="Y1535" s="135" t="s">
        <v>1492</v>
      </c>
      <c r="Z1535" s="135"/>
    </row>
    <row r="1536" spans="10:26" ht="135.75" customHeight="1">
      <c r="J1536" s="31" t="s">
        <v>1374</v>
      </c>
      <c r="K1536" s="19" t="s">
        <v>1375</v>
      </c>
      <c r="L1536" s="15">
        <v>163712.9</v>
      </c>
      <c r="M1536" s="15">
        <v>0</v>
      </c>
      <c r="N1536" s="15">
        <v>0</v>
      </c>
      <c r="O1536" s="15">
        <v>0</v>
      </c>
      <c r="P1536" s="15">
        <v>0</v>
      </c>
      <c r="Q1536" s="15">
        <v>0</v>
      </c>
      <c r="R1536" s="15">
        <f t="shared" si="72"/>
        <v>163712.9</v>
      </c>
      <c r="S1536" s="15">
        <v>0</v>
      </c>
      <c r="T1536" s="15">
        <v>0</v>
      </c>
      <c r="U1536" s="15"/>
      <c r="V1536" s="15"/>
      <c r="W1536" s="15"/>
      <c r="X1536" s="15"/>
      <c r="Y1536" s="135" t="s">
        <v>1493</v>
      </c>
      <c r="Z1536" s="135"/>
    </row>
    <row r="1537" spans="10:26" ht="135.75" customHeight="1">
      <c r="J1537" s="31" t="s">
        <v>1376</v>
      </c>
      <c r="K1537" s="19" t="s">
        <v>1377</v>
      </c>
      <c r="L1537" s="15">
        <v>638643.8</v>
      </c>
      <c r="M1537" s="15">
        <v>0</v>
      </c>
      <c r="N1537" s="15">
        <v>0</v>
      </c>
      <c r="O1537" s="15">
        <v>0</v>
      </c>
      <c r="P1537" s="15">
        <v>0</v>
      </c>
      <c r="Q1537" s="15">
        <v>0</v>
      </c>
      <c r="R1537" s="15">
        <f t="shared" si="72"/>
        <v>638643.8</v>
      </c>
      <c r="S1537" s="15">
        <v>0</v>
      </c>
      <c r="T1537" s="15">
        <v>0</v>
      </c>
      <c r="U1537" s="15"/>
      <c r="V1537" s="15"/>
      <c r="W1537" s="15"/>
      <c r="X1537" s="15"/>
      <c r="Y1537" s="135" t="s">
        <v>1494</v>
      </c>
      <c r="Z1537" s="135"/>
    </row>
    <row r="1538" spans="10:26" ht="135.75" customHeight="1">
      <c r="J1538" s="31" t="s">
        <v>1378</v>
      </c>
      <c r="K1538" s="19" t="s">
        <v>1379</v>
      </c>
      <c r="L1538" s="15">
        <v>7000</v>
      </c>
      <c r="M1538" s="15">
        <v>0</v>
      </c>
      <c r="N1538" s="15">
        <v>0</v>
      </c>
      <c r="O1538" s="15">
        <v>0</v>
      </c>
      <c r="P1538" s="15">
        <v>0</v>
      </c>
      <c r="Q1538" s="15">
        <v>0</v>
      </c>
      <c r="R1538" s="15">
        <f t="shared" si="72"/>
        <v>7000</v>
      </c>
      <c r="S1538" s="15">
        <v>0</v>
      </c>
      <c r="T1538" s="15">
        <v>0</v>
      </c>
      <c r="U1538" s="15"/>
      <c r="V1538" s="15"/>
      <c r="W1538" s="15"/>
      <c r="X1538" s="15"/>
      <c r="Y1538" s="135" t="s">
        <v>1495</v>
      </c>
      <c r="Z1538" s="135"/>
    </row>
    <row r="1539" spans="10:26" ht="135.75" customHeight="1">
      <c r="J1539" s="31" t="s">
        <v>1380</v>
      </c>
      <c r="K1539" s="19" t="s">
        <v>1381</v>
      </c>
      <c r="L1539" s="15">
        <v>494600</v>
      </c>
      <c r="M1539" s="15">
        <v>0</v>
      </c>
      <c r="N1539" s="15">
        <v>0</v>
      </c>
      <c r="O1539" s="15">
        <v>0</v>
      </c>
      <c r="P1539" s="15">
        <v>0</v>
      </c>
      <c r="Q1539" s="15">
        <v>0</v>
      </c>
      <c r="R1539" s="15">
        <f t="shared" si="72"/>
        <v>494600</v>
      </c>
      <c r="S1539" s="15">
        <v>0</v>
      </c>
      <c r="T1539" s="15">
        <v>0</v>
      </c>
      <c r="U1539" s="15"/>
      <c r="V1539" s="15"/>
      <c r="W1539" s="15"/>
      <c r="X1539" s="15"/>
      <c r="Y1539" s="135" t="s">
        <v>1496</v>
      </c>
      <c r="Z1539" s="135"/>
    </row>
    <row r="1540" spans="10:26" ht="135.75" customHeight="1">
      <c r="J1540" s="31" t="s">
        <v>1382</v>
      </c>
      <c r="K1540" s="19" t="s">
        <v>1383</v>
      </c>
      <c r="L1540" s="15">
        <v>227431.9</v>
      </c>
      <c r="M1540" s="15">
        <v>0</v>
      </c>
      <c r="N1540" s="15">
        <v>0</v>
      </c>
      <c r="O1540" s="15">
        <v>0</v>
      </c>
      <c r="P1540" s="15">
        <v>0</v>
      </c>
      <c r="Q1540" s="15">
        <v>0</v>
      </c>
      <c r="R1540" s="15">
        <f t="shared" si="72"/>
        <v>227431.9</v>
      </c>
      <c r="S1540" s="15">
        <v>0</v>
      </c>
      <c r="T1540" s="15">
        <v>0</v>
      </c>
      <c r="U1540" s="15"/>
      <c r="V1540" s="15"/>
      <c r="W1540" s="15"/>
      <c r="X1540" s="15"/>
      <c r="Y1540" s="135" t="s">
        <v>1497</v>
      </c>
      <c r="Z1540" s="135"/>
    </row>
    <row r="1541" spans="10:26" ht="135.75" customHeight="1">
      <c r="J1541" s="31" t="s">
        <v>1384</v>
      </c>
      <c r="K1541" s="19" t="s">
        <v>1385</v>
      </c>
      <c r="L1541" s="15">
        <v>230000</v>
      </c>
      <c r="M1541" s="15">
        <v>0</v>
      </c>
      <c r="N1541" s="15">
        <v>0</v>
      </c>
      <c r="O1541" s="15">
        <v>0</v>
      </c>
      <c r="P1541" s="15">
        <v>0</v>
      </c>
      <c r="Q1541" s="15">
        <v>0</v>
      </c>
      <c r="R1541" s="15">
        <f t="shared" si="72"/>
        <v>230000</v>
      </c>
      <c r="S1541" s="15">
        <v>0</v>
      </c>
      <c r="T1541" s="15">
        <v>0</v>
      </c>
      <c r="U1541" s="15"/>
      <c r="V1541" s="15"/>
      <c r="W1541" s="15"/>
      <c r="X1541" s="15"/>
      <c r="Y1541" s="135" t="s">
        <v>1498</v>
      </c>
      <c r="Z1541" s="135"/>
    </row>
    <row r="1542" spans="10:26" ht="135.75" customHeight="1">
      <c r="J1542" s="31" t="s">
        <v>1386</v>
      </c>
      <c r="K1542" s="19" t="s">
        <v>1387</v>
      </c>
      <c r="L1542" s="15">
        <v>645896.2</v>
      </c>
      <c r="M1542" s="15">
        <v>160.1</v>
      </c>
      <c r="N1542" s="15">
        <v>0</v>
      </c>
      <c r="O1542" s="15">
        <v>0</v>
      </c>
      <c r="P1542" s="15">
        <v>0</v>
      </c>
      <c r="Q1542" s="15">
        <v>0</v>
      </c>
      <c r="R1542" s="15">
        <f t="shared" si="72"/>
        <v>645896.2</v>
      </c>
      <c r="S1542" s="15">
        <f t="shared" si="72"/>
        <v>160.1</v>
      </c>
      <c r="T1542" s="15">
        <f>U1542+V1542+W1542+X1542</f>
        <v>160.1</v>
      </c>
      <c r="U1542" s="15">
        <v>160.1</v>
      </c>
      <c r="V1542" s="15"/>
      <c r="W1542" s="15"/>
      <c r="X1542" s="15"/>
      <c r="Y1542" s="135" t="s">
        <v>1499</v>
      </c>
      <c r="Z1542" s="135"/>
    </row>
    <row r="1543" spans="10:26" ht="135.75" customHeight="1">
      <c r="J1543" s="31" t="s">
        <v>1388</v>
      </c>
      <c r="K1543" s="19" t="s">
        <v>1389</v>
      </c>
      <c r="L1543" s="15">
        <v>0</v>
      </c>
      <c r="M1543" s="15">
        <v>0</v>
      </c>
      <c r="N1543" s="15">
        <v>0</v>
      </c>
      <c r="O1543" s="15">
        <v>0</v>
      </c>
      <c r="P1543" s="15">
        <v>0</v>
      </c>
      <c r="Q1543" s="15">
        <v>3682.7</v>
      </c>
      <c r="R1543" s="15">
        <f t="shared" si="72"/>
        <v>0</v>
      </c>
      <c r="S1543" s="15">
        <f>M1543+O1543+Q1543</f>
        <v>3682.7</v>
      </c>
      <c r="T1543" s="15">
        <f>U1543+V1543+W1543+X1543</f>
        <v>3682.7</v>
      </c>
      <c r="U1543" s="15"/>
      <c r="V1543" s="15"/>
      <c r="W1543" s="15"/>
      <c r="X1543" s="15">
        <v>3682.7</v>
      </c>
      <c r="Y1543" s="135" t="s">
        <v>1500</v>
      </c>
      <c r="Z1543" s="135"/>
    </row>
    <row r="1544" spans="10:26" ht="135.75" customHeight="1">
      <c r="J1544" s="31" t="s">
        <v>1390</v>
      </c>
      <c r="K1544" s="19" t="s">
        <v>1391</v>
      </c>
      <c r="L1544" s="15">
        <v>0</v>
      </c>
      <c r="M1544" s="15">
        <v>0</v>
      </c>
      <c r="N1544" s="15">
        <v>0</v>
      </c>
      <c r="O1544" s="15">
        <v>0</v>
      </c>
      <c r="P1544" s="15">
        <v>0</v>
      </c>
      <c r="Q1544" s="15">
        <v>0</v>
      </c>
      <c r="R1544" s="15">
        <v>0</v>
      </c>
      <c r="S1544" s="15">
        <v>0</v>
      </c>
      <c r="T1544" s="15">
        <f>U1544+V1544+W1544+X1544</f>
        <v>5104</v>
      </c>
      <c r="U1544" s="15"/>
      <c r="V1544" s="15"/>
      <c r="W1544" s="15"/>
      <c r="X1544" s="15">
        <v>5104</v>
      </c>
      <c r="Y1544" s="135" t="s">
        <v>1501</v>
      </c>
      <c r="Z1544" s="135"/>
    </row>
    <row r="1545" spans="10:26" ht="135.75" customHeight="1">
      <c r="J1545" s="31" t="s">
        <v>1392</v>
      </c>
      <c r="K1545" s="19" t="s">
        <v>1393</v>
      </c>
      <c r="L1545" s="15">
        <v>0</v>
      </c>
      <c r="M1545" s="15">
        <v>0</v>
      </c>
      <c r="N1545" s="15">
        <v>929500</v>
      </c>
      <c r="O1545" s="15">
        <v>67539.1</v>
      </c>
      <c r="P1545" s="15">
        <v>995300</v>
      </c>
      <c r="Q1545" s="15">
        <v>0</v>
      </c>
      <c r="R1545" s="15">
        <f t="shared" si="72"/>
        <v>1924800</v>
      </c>
      <c r="S1545" s="15">
        <f t="shared" si="72"/>
        <v>67539.1</v>
      </c>
      <c r="T1545" s="15">
        <f>U1545+V1545+W1545+X1545</f>
        <v>67671.73</v>
      </c>
      <c r="U1545" s="15"/>
      <c r="V1545" s="15"/>
      <c r="W1545" s="15">
        <v>67666.17</v>
      </c>
      <c r="X1545" s="15">
        <v>5.56</v>
      </c>
      <c r="Y1545" s="135" t="s">
        <v>1502</v>
      </c>
      <c r="Z1545" s="135"/>
    </row>
    <row r="1546" spans="10:26" ht="135.75" customHeight="1">
      <c r="J1546" s="31" t="s">
        <v>1394</v>
      </c>
      <c r="K1546" s="19" t="s">
        <v>1395</v>
      </c>
      <c r="L1546" s="15">
        <v>0</v>
      </c>
      <c r="M1546" s="15">
        <v>0</v>
      </c>
      <c r="N1546" s="15">
        <v>0</v>
      </c>
      <c r="O1546" s="15">
        <v>0</v>
      </c>
      <c r="P1546" s="15">
        <v>0</v>
      </c>
      <c r="Q1546" s="15">
        <v>295</v>
      </c>
      <c r="R1546" s="15">
        <f t="shared" si="72"/>
        <v>0</v>
      </c>
      <c r="S1546" s="15">
        <f t="shared" si="72"/>
        <v>295</v>
      </c>
      <c r="T1546" s="15">
        <f>U1546+V1546+W1546+X1546</f>
        <v>4289</v>
      </c>
      <c r="U1546" s="15"/>
      <c r="V1546" s="15"/>
      <c r="W1546" s="15"/>
      <c r="X1546" s="15">
        <v>4289</v>
      </c>
      <c r="Y1546" s="135" t="s">
        <v>1503</v>
      </c>
      <c r="Z1546" s="135"/>
    </row>
    <row r="1547" spans="10:26" ht="135.75" customHeight="1">
      <c r="J1547" s="31" t="s">
        <v>1396</v>
      </c>
      <c r="K1547" s="19" t="s">
        <v>1397</v>
      </c>
      <c r="L1547" s="15">
        <v>0</v>
      </c>
      <c r="M1547" s="15">
        <v>0</v>
      </c>
      <c r="N1547" s="15">
        <v>0</v>
      </c>
      <c r="O1547" s="15">
        <v>0</v>
      </c>
      <c r="P1547" s="15">
        <v>115000000</v>
      </c>
      <c r="Q1547" s="15">
        <v>30772257.6</v>
      </c>
      <c r="R1547" s="15">
        <f t="shared" si="72"/>
        <v>115000000</v>
      </c>
      <c r="S1547" s="15">
        <f t="shared" si="72"/>
        <v>30772257.6</v>
      </c>
      <c r="T1547" s="15">
        <f aca="true" t="shared" si="74" ref="T1547:T1552">U1547+V1547+W1547+X1547</f>
        <v>30772257.6</v>
      </c>
      <c r="U1547" s="15"/>
      <c r="V1547" s="15"/>
      <c r="W1547" s="15"/>
      <c r="X1547" s="15">
        <v>30772257.6</v>
      </c>
      <c r="Y1547" s="135" t="s">
        <v>1398</v>
      </c>
      <c r="Z1547" s="135"/>
    </row>
    <row r="1548" spans="10:26" ht="135.75" customHeight="1">
      <c r="J1548" s="31" t="s">
        <v>1399</v>
      </c>
      <c r="K1548" s="19" t="s">
        <v>1400</v>
      </c>
      <c r="L1548" s="15">
        <v>0</v>
      </c>
      <c r="M1548" s="15">
        <v>0</v>
      </c>
      <c r="N1548" s="15">
        <v>0</v>
      </c>
      <c r="O1548" s="15">
        <v>0</v>
      </c>
      <c r="P1548" s="15">
        <v>0</v>
      </c>
      <c r="Q1548" s="15">
        <v>5140.7</v>
      </c>
      <c r="R1548" s="15">
        <f t="shared" si="72"/>
        <v>0</v>
      </c>
      <c r="S1548" s="15">
        <f aca="true" t="shared" si="75" ref="S1548:S1554">M1548+O1548+Q1548</f>
        <v>5140.7</v>
      </c>
      <c r="T1548" s="15">
        <f t="shared" si="74"/>
        <v>5140.65</v>
      </c>
      <c r="U1548" s="15"/>
      <c r="V1548" s="15"/>
      <c r="W1548" s="15"/>
      <c r="X1548" s="15">
        <v>5140.65</v>
      </c>
      <c r="Y1548" s="135" t="s">
        <v>1504</v>
      </c>
      <c r="Z1548" s="135"/>
    </row>
    <row r="1549" spans="10:26" ht="135.75" customHeight="1">
      <c r="J1549" s="31" t="s">
        <v>1401</v>
      </c>
      <c r="K1549" s="19" t="s">
        <v>1402</v>
      </c>
      <c r="L1549" s="15">
        <v>0</v>
      </c>
      <c r="M1549" s="15">
        <v>0</v>
      </c>
      <c r="N1549" s="15">
        <v>0</v>
      </c>
      <c r="O1549" s="15">
        <v>0</v>
      </c>
      <c r="P1549" s="15">
        <v>0</v>
      </c>
      <c r="Q1549" s="15">
        <v>85429</v>
      </c>
      <c r="R1549" s="15">
        <f t="shared" si="72"/>
        <v>0</v>
      </c>
      <c r="S1549" s="15">
        <f t="shared" si="75"/>
        <v>85429</v>
      </c>
      <c r="T1549" s="15">
        <f t="shared" si="74"/>
        <v>4633</v>
      </c>
      <c r="U1549" s="15"/>
      <c r="V1549" s="15"/>
      <c r="W1549" s="15"/>
      <c r="X1549" s="15">
        <v>4633</v>
      </c>
      <c r="Y1549" s="135" t="s">
        <v>1505</v>
      </c>
      <c r="Z1549" s="135"/>
    </row>
    <row r="1550" spans="10:26" ht="135.75" customHeight="1">
      <c r="J1550" s="31" t="s">
        <v>1403</v>
      </c>
      <c r="K1550" s="19" t="s">
        <v>1404</v>
      </c>
      <c r="L1550" s="15">
        <v>0</v>
      </c>
      <c r="M1550" s="15">
        <v>0</v>
      </c>
      <c r="N1550" s="15">
        <v>0</v>
      </c>
      <c r="O1550" s="15">
        <v>0</v>
      </c>
      <c r="P1550" s="15">
        <v>0</v>
      </c>
      <c r="Q1550" s="15">
        <v>2784</v>
      </c>
      <c r="R1550" s="15">
        <f t="shared" si="72"/>
        <v>0</v>
      </c>
      <c r="S1550" s="15">
        <f t="shared" si="75"/>
        <v>2784</v>
      </c>
      <c r="T1550" s="15">
        <f t="shared" si="74"/>
        <v>2784</v>
      </c>
      <c r="U1550" s="15"/>
      <c r="V1550" s="15"/>
      <c r="W1550" s="15"/>
      <c r="X1550" s="15">
        <v>2784</v>
      </c>
      <c r="Y1550" s="135" t="s">
        <v>1506</v>
      </c>
      <c r="Z1550" s="135"/>
    </row>
    <row r="1551" spans="10:26" ht="135.75" customHeight="1">
      <c r="J1551" s="31" t="s">
        <v>1405</v>
      </c>
      <c r="K1551" s="19" t="s">
        <v>1406</v>
      </c>
      <c r="L1551" s="15">
        <v>0</v>
      </c>
      <c r="M1551" s="15">
        <v>0</v>
      </c>
      <c r="N1551" s="15">
        <v>0</v>
      </c>
      <c r="O1551" s="15">
        <v>94236.4</v>
      </c>
      <c r="P1551" s="15">
        <v>0</v>
      </c>
      <c r="Q1551" s="15">
        <v>0</v>
      </c>
      <c r="R1551" s="15">
        <f t="shared" si="72"/>
        <v>0</v>
      </c>
      <c r="S1551" s="15">
        <f t="shared" si="75"/>
        <v>94236.4</v>
      </c>
      <c r="T1551" s="15">
        <f t="shared" si="74"/>
        <v>66687.34</v>
      </c>
      <c r="U1551" s="15"/>
      <c r="V1551" s="15"/>
      <c r="W1551" s="15">
        <v>66687.34</v>
      </c>
      <c r="X1551" s="15"/>
      <c r="Y1551" s="135" t="s">
        <v>1507</v>
      </c>
      <c r="Z1551" s="135"/>
    </row>
    <row r="1552" spans="10:26" ht="52.5" customHeight="1">
      <c r="J1552" s="31" t="s">
        <v>1407</v>
      </c>
      <c r="K1552" s="19" t="s">
        <v>1408</v>
      </c>
      <c r="L1552" s="15">
        <v>0</v>
      </c>
      <c r="M1552" s="15">
        <v>0</v>
      </c>
      <c r="N1552" s="15">
        <v>0</v>
      </c>
      <c r="O1552" s="15">
        <v>0</v>
      </c>
      <c r="P1552" s="15">
        <v>0</v>
      </c>
      <c r="Q1552" s="15">
        <v>0</v>
      </c>
      <c r="R1552" s="15">
        <v>0</v>
      </c>
      <c r="S1552" s="15">
        <f t="shared" si="75"/>
        <v>0</v>
      </c>
      <c r="T1552" s="15">
        <f t="shared" si="74"/>
        <v>1557.57389</v>
      </c>
      <c r="U1552" s="15">
        <v>1557.57389</v>
      </c>
      <c r="V1552" s="15"/>
      <c r="W1552" s="15"/>
      <c r="X1552" s="15"/>
      <c r="Y1552" s="135" t="s">
        <v>1508</v>
      </c>
      <c r="Z1552" s="135"/>
    </row>
    <row r="1553" spans="10:26" ht="52.5" customHeight="1">
      <c r="J1553" s="31" t="s">
        <v>1409</v>
      </c>
      <c r="K1553" s="19" t="s">
        <v>1410</v>
      </c>
      <c r="L1553" s="15">
        <v>0</v>
      </c>
      <c r="M1553" s="15">
        <v>0</v>
      </c>
      <c r="N1553" s="15">
        <v>0</v>
      </c>
      <c r="O1553" s="15">
        <v>45487.7</v>
      </c>
      <c r="P1553" s="15">
        <v>0</v>
      </c>
      <c r="Q1553" s="15">
        <v>0</v>
      </c>
      <c r="R1553" s="15">
        <v>0</v>
      </c>
      <c r="S1553" s="15">
        <f t="shared" si="75"/>
        <v>45487.7</v>
      </c>
      <c r="T1553" s="15">
        <v>0</v>
      </c>
      <c r="U1553" s="15"/>
      <c r="V1553" s="15"/>
      <c r="W1553" s="15"/>
      <c r="X1553" s="15"/>
      <c r="Y1553" s="135" t="s">
        <v>1411</v>
      </c>
      <c r="Z1553" s="135"/>
    </row>
    <row r="1554" spans="10:26" ht="135.75" customHeight="1">
      <c r="J1554" s="31" t="s">
        <v>1412</v>
      </c>
      <c r="K1554" s="19" t="s">
        <v>1413</v>
      </c>
      <c r="L1554" s="15">
        <v>0</v>
      </c>
      <c r="M1554" s="15">
        <v>0</v>
      </c>
      <c r="N1554" s="15">
        <v>0</v>
      </c>
      <c r="O1554" s="15">
        <v>0</v>
      </c>
      <c r="P1554" s="15">
        <v>0</v>
      </c>
      <c r="Q1554" s="15">
        <v>0</v>
      </c>
      <c r="R1554" s="15">
        <v>0</v>
      </c>
      <c r="S1554" s="15">
        <f t="shared" si="75"/>
        <v>0</v>
      </c>
      <c r="T1554" s="15">
        <f>U1554+V1554+W1554+X1554</f>
        <v>2657.36706</v>
      </c>
      <c r="U1554" s="15">
        <v>2657.36706</v>
      </c>
      <c r="V1554" s="15"/>
      <c r="W1554" s="15"/>
      <c r="X1554" s="15"/>
      <c r="Y1554" s="135" t="s">
        <v>1509</v>
      </c>
      <c r="Z1554" s="135"/>
    </row>
    <row r="1555" spans="10:26" ht="135.75" customHeight="1">
      <c r="J1555" s="31" t="s">
        <v>1414</v>
      </c>
      <c r="K1555" s="19" t="s">
        <v>1415</v>
      </c>
      <c r="L1555" s="15">
        <v>0</v>
      </c>
      <c r="M1555" s="15">
        <v>0</v>
      </c>
      <c r="N1555" s="15">
        <v>0</v>
      </c>
      <c r="O1555" s="15">
        <v>0</v>
      </c>
      <c r="P1555" s="15">
        <v>0</v>
      </c>
      <c r="Q1555" s="15">
        <v>0</v>
      </c>
      <c r="R1555" s="15">
        <v>0</v>
      </c>
      <c r="S1555" s="127">
        <v>0</v>
      </c>
      <c r="T1555" s="15">
        <f>U1555+V1555+W1555+X1555</f>
        <v>63777.56896</v>
      </c>
      <c r="U1555" s="15"/>
      <c r="V1555" s="15">
        <v>63777.56896</v>
      </c>
      <c r="W1555" s="15"/>
      <c r="X1555" s="15"/>
      <c r="Y1555" s="150" t="s">
        <v>1510</v>
      </c>
      <c r="Z1555" s="135"/>
    </row>
    <row r="1556" spans="10:26" ht="135.75" customHeight="1">
      <c r="J1556" s="31" t="s">
        <v>1416</v>
      </c>
      <c r="K1556" s="19" t="s">
        <v>1417</v>
      </c>
      <c r="L1556" s="15">
        <v>0</v>
      </c>
      <c r="M1556" s="15">
        <v>0</v>
      </c>
      <c r="N1556" s="15">
        <f>SUM(N1557:N1562)</f>
        <v>316600</v>
      </c>
      <c r="O1556" s="15">
        <v>0</v>
      </c>
      <c r="P1556" s="15">
        <f>SUM(P1557:P1562)</f>
        <v>1918300</v>
      </c>
      <c r="Q1556" s="15">
        <f aca="true" t="shared" si="76" ref="Q1556:X1556">SUM(Q1557:Q1562)</f>
        <v>226936.88318</v>
      </c>
      <c r="R1556" s="15">
        <f>SUM(R1557:R1562)</f>
        <v>2234900</v>
      </c>
      <c r="S1556" s="15">
        <f t="shared" si="76"/>
        <v>226936.88318</v>
      </c>
      <c r="T1556" s="15">
        <f t="shared" si="76"/>
        <v>22289.6789</v>
      </c>
      <c r="U1556" s="15">
        <f t="shared" si="76"/>
        <v>0</v>
      </c>
      <c r="V1556" s="15">
        <f t="shared" si="76"/>
        <v>0</v>
      </c>
      <c r="W1556" s="15">
        <f t="shared" si="76"/>
        <v>0</v>
      </c>
      <c r="X1556" s="15">
        <f t="shared" si="76"/>
        <v>22289.6789</v>
      </c>
      <c r="Y1556" s="135"/>
      <c r="Z1556" s="135"/>
    </row>
    <row r="1557" spans="10:26" ht="135.75" customHeight="1">
      <c r="J1557" s="31" t="s">
        <v>1418</v>
      </c>
      <c r="K1557" s="19" t="s">
        <v>1419</v>
      </c>
      <c r="L1557" s="15">
        <v>0</v>
      </c>
      <c r="M1557" s="15">
        <v>0</v>
      </c>
      <c r="N1557" s="15">
        <v>0</v>
      </c>
      <c r="O1557" s="15">
        <v>0</v>
      </c>
      <c r="P1557" s="15">
        <v>481200</v>
      </c>
      <c r="Q1557" s="15">
        <v>223244.84542</v>
      </c>
      <c r="R1557" s="15">
        <f>P1557</f>
        <v>481200</v>
      </c>
      <c r="S1557" s="15">
        <f>Q1557</f>
        <v>223244.84542</v>
      </c>
      <c r="T1557" s="15">
        <f aca="true" t="shared" si="77" ref="T1557:T1564">U1557+V1557+W1557+X1557</f>
        <v>15811.91976</v>
      </c>
      <c r="U1557" s="15"/>
      <c r="V1557" s="15"/>
      <c r="W1557" s="15"/>
      <c r="X1557" s="15">
        <v>15811.91976</v>
      </c>
      <c r="Y1557" s="135" t="s">
        <v>1511</v>
      </c>
      <c r="Z1557" s="135"/>
    </row>
    <row r="1558" spans="10:26" ht="135.75" customHeight="1">
      <c r="J1558" s="31" t="s">
        <v>1420</v>
      </c>
      <c r="K1558" s="19" t="s">
        <v>1421</v>
      </c>
      <c r="L1558" s="15">
        <v>0</v>
      </c>
      <c r="M1558" s="15">
        <v>0</v>
      </c>
      <c r="N1558" s="15">
        <v>0</v>
      </c>
      <c r="O1558" s="15">
        <v>0</v>
      </c>
      <c r="P1558" s="15">
        <v>150000</v>
      </c>
      <c r="Q1558" s="15">
        <v>0</v>
      </c>
      <c r="R1558" s="15">
        <f>P1558</f>
        <v>150000</v>
      </c>
      <c r="S1558" s="15">
        <v>0</v>
      </c>
      <c r="T1558" s="15">
        <v>0</v>
      </c>
      <c r="U1558" s="15"/>
      <c r="V1558" s="15"/>
      <c r="W1558" s="15"/>
      <c r="X1558" s="15"/>
      <c r="Y1558" s="151" t="s">
        <v>1512</v>
      </c>
      <c r="Z1558" s="135"/>
    </row>
    <row r="1559" spans="10:26" ht="135.75" customHeight="1">
      <c r="J1559" s="31" t="s">
        <v>1422</v>
      </c>
      <c r="K1559" s="19" t="s">
        <v>1423</v>
      </c>
      <c r="L1559" s="15">
        <v>0</v>
      </c>
      <c r="M1559" s="15">
        <v>0</v>
      </c>
      <c r="N1559" s="15">
        <v>0</v>
      </c>
      <c r="O1559" s="15">
        <v>0</v>
      </c>
      <c r="P1559" s="15">
        <v>196100</v>
      </c>
      <c r="Q1559" s="15">
        <v>0</v>
      </c>
      <c r="R1559" s="15">
        <f aca="true" t="shared" si="78" ref="R1559:R1564">P1559</f>
        <v>196100</v>
      </c>
      <c r="S1559" s="15">
        <v>0</v>
      </c>
      <c r="T1559" s="15">
        <v>0</v>
      </c>
      <c r="U1559" s="15"/>
      <c r="V1559" s="15"/>
      <c r="W1559" s="15"/>
      <c r="X1559" s="15">
        <v>0</v>
      </c>
      <c r="Y1559" s="135" t="s">
        <v>1513</v>
      </c>
      <c r="Z1559" s="135"/>
    </row>
    <row r="1560" spans="10:26" ht="135.75" customHeight="1">
      <c r="J1560" s="31" t="s">
        <v>1424</v>
      </c>
      <c r="K1560" s="19" t="s">
        <v>1425</v>
      </c>
      <c r="L1560" s="15">
        <v>0</v>
      </c>
      <c r="M1560" s="15">
        <v>0</v>
      </c>
      <c r="N1560" s="15">
        <v>0</v>
      </c>
      <c r="O1560" s="15">
        <v>0</v>
      </c>
      <c r="P1560" s="15">
        <v>317300</v>
      </c>
      <c r="Q1560" s="15">
        <v>0</v>
      </c>
      <c r="R1560" s="15">
        <f t="shared" si="78"/>
        <v>317300</v>
      </c>
      <c r="S1560" s="15">
        <v>0</v>
      </c>
      <c r="T1560" s="15">
        <v>0</v>
      </c>
      <c r="U1560" s="15"/>
      <c r="V1560" s="15"/>
      <c r="W1560" s="15"/>
      <c r="X1560" s="15">
        <v>0</v>
      </c>
      <c r="Y1560" s="135" t="s">
        <v>1514</v>
      </c>
      <c r="Z1560" s="135"/>
    </row>
    <row r="1561" spans="10:26" ht="157.5" customHeight="1">
      <c r="J1561" s="31" t="s">
        <v>1426</v>
      </c>
      <c r="K1561" s="19" t="s">
        <v>1427</v>
      </c>
      <c r="L1561" s="15">
        <v>0</v>
      </c>
      <c r="M1561" s="15">
        <v>0</v>
      </c>
      <c r="N1561" s="15">
        <v>316600</v>
      </c>
      <c r="O1561" s="15">
        <v>0</v>
      </c>
      <c r="P1561" s="15">
        <v>382200</v>
      </c>
      <c r="Q1561" s="15">
        <v>0</v>
      </c>
      <c r="R1561" s="15">
        <f>P1561+N1561</f>
        <v>698800</v>
      </c>
      <c r="S1561" s="15">
        <v>0</v>
      </c>
      <c r="T1561" s="15">
        <f t="shared" si="77"/>
        <v>1458.8289</v>
      </c>
      <c r="U1561" s="15"/>
      <c r="V1561" s="15"/>
      <c r="W1561" s="15"/>
      <c r="X1561" s="15">
        <v>1458.8289</v>
      </c>
      <c r="Y1561" s="135" t="s">
        <v>1515</v>
      </c>
      <c r="Z1561" s="135"/>
    </row>
    <row r="1562" spans="10:26" ht="135.75" customHeight="1">
      <c r="J1562" s="31" t="s">
        <v>1428</v>
      </c>
      <c r="K1562" s="19" t="s">
        <v>1429</v>
      </c>
      <c r="L1562" s="15">
        <v>0</v>
      </c>
      <c r="M1562" s="15">
        <v>0</v>
      </c>
      <c r="N1562" s="15">
        <v>0</v>
      </c>
      <c r="O1562" s="15">
        <v>0</v>
      </c>
      <c r="P1562" s="15">
        <v>391500</v>
      </c>
      <c r="Q1562" s="15">
        <v>3692.03776</v>
      </c>
      <c r="R1562" s="15">
        <f t="shared" si="78"/>
        <v>391500</v>
      </c>
      <c r="S1562" s="15">
        <f>Q1562</f>
        <v>3692.03776</v>
      </c>
      <c r="T1562" s="15">
        <f t="shared" si="77"/>
        <v>5018.93024</v>
      </c>
      <c r="U1562" s="15"/>
      <c r="V1562" s="15"/>
      <c r="W1562" s="15"/>
      <c r="X1562" s="15">
        <v>5018.93024</v>
      </c>
      <c r="Y1562" s="135" t="s">
        <v>1516</v>
      </c>
      <c r="Z1562" s="135"/>
    </row>
    <row r="1563" spans="10:26" ht="357.75" customHeight="1">
      <c r="J1563" s="31" t="s">
        <v>1430</v>
      </c>
      <c r="K1563" s="19" t="s">
        <v>1431</v>
      </c>
      <c r="L1563" s="15">
        <v>0</v>
      </c>
      <c r="M1563" s="15">
        <v>0</v>
      </c>
      <c r="N1563" s="15">
        <v>0</v>
      </c>
      <c r="O1563" s="15">
        <v>0</v>
      </c>
      <c r="P1563" s="15">
        <v>6466100</v>
      </c>
      <c r="Q1563" s="15">
        <v>398232.92566000007</v>
      </c>
      <c r="R1563" s="15">
        <f>P1563</f>
        <v>6466100</v>
      </c>
      <c r="S1563" s="15">
        <f>Q1563</f>
        <v>398232.92566000007</v>
      </c>
      <c r="T1563" s="15">
        <f t="shared" si="77"/>
        <v>366614.60679</v>
      </c>
      <c r="U1563" s="15"/>
      <c r="V1563" s="15"/>
      <c r="W1563" s="15"/>
      <c r="X1563" s="15">
        <v>366614.60679</v>
      </c>
      <c r="Y1563" s="135" t="s">
        <v>1517</v>
      </c>
      <c r="Z1563" s="135"/>
    </row>
    <row r="1564" spans="10:26" ht="135.75" customHeight="1">
      <c r="J1564" s="31" t="s">
        <v>1432</v>
      </c>
      <c r="K1564" s="19" t="s">
        <v>1433</v>
      </c>
      <c r="L1564" s="15">
        <v>0</v>
      </c>
      <c r="M1564" s="15">
        <v>0</v>
      </c>
      <c r="N1564" s="15">
        <v>0</v>
      </c>
      <c r="O1564" s="15">
        <v>0</v>
      </c>
      <c r="P1564" s="15">
        <v>1995900</v>
      </c>
      <c r="Q1564" s="15">
        <v>105801.73641000001</v>
      </c>
      <c r="R1564" s="15">
        <f t="shared" si="78"/>
        <v>1995900</v>
      </c>
      <c r="S1564" s="15">
        <f>Q1564</f>
        <v>105801.73641000001</v>
      </c>
      <c r="T1564" s="15">
        <f t="shared" si="77"/>
        <v>128995.51203</v>
      </c>
      <c r="U1564" s="15"/>
      <c r="V1564" s="15"/>
      <c r="W1564" s="15"/>
      <c r="X1564" s="15">
        <v>128995.51203</v>
      </c>
      <c r="Y1564" s="135" t="s">
        <v>1518</v>
      </c>
      <c r="Z1564" s="135"/>
    </row>
    <row r="1565" spans="10:26" ht="139.5" customHeight="1">
      <c r="J1565" s="31" t="s">
        <v>1434</v>
      </c>
      <c r="K1565" s="19" t="s">
        <v>1435</v>
      </c>
      <c r="L1565" s="15">
        <v>0</v>
      </c>
      <c r="M1565" s="15">
        <v>0</v>
      </c>
      <c r="N1565" s="15">
        <v>0</v>
      </c>
      <c r="O1565" s="15">
        <v>0</v>
      </c>
      <c r="P1565" s="15">
        <v>361500</v>
      </c>
      <c r="Q1565" s="15">
        <v>0</v>
      </c>
      <c r="R1565" s="15">
        <f>P1565+N1565</f>
        <v>361500</v>
      </c>
      <c r="S1565" s="15">
        <v>0</v>
      </c>
      <c r="T1565" s="15">
        <v>0</v>
      </c>
      <c r="U1565" s="15"/>
      <c r="V1565" s="15"/>
      <c r="W1565" s="15"/>
      <c r="X1565" s="15">
        <v>0</v>
      </c>
      <c r="Y1565" s="135" t="s">
        <v>1519</v>
      </c>
      <c r="Z1565" s="135"/>
    </row>
    <row r="1566" spans="10:26" ht="30.75" customHeight="1">
      <c r="J1566" s="25" t="s">
        <v>15</v>
      </c>
      <c r="K1566" s="26" t="s">
        <v>43</v>
      </c>
      <c r="L1566" s="16">
        <f>L1568+L1569</f>
        <v>302084.7</v>
      </c>
      <c r="M1566" s="16">
        <f>M1568+M1569</f>
        <v>0</v>
      </c>
      <c r="N1566" s="16">
        <f aca="true" t="shared" si="79" ref="N1566:T1566">N1568+N1569</f>
        <v>0</v>
      </c>
      <c r="O1566" s="16">
        <f t="shared" si="79"/>
        <v>0</v>
      </c>
      <c r="P1566" s="16">
        <f t="shared" si="79"/>
        <v>10600</v>
      </c>
      <c r="Q1566" s="16">
        <f t="shared" si="79"/>
        <v>0</v>
      </c>
      <c r="R1566" s="16">
        <f t="shared" si="79"/>
        <v>312684.7</v>
      </c>
      <c r="S1566" s="16">
        <f t="shared" si="79"/>
        <v>0</v>
      </c>
      <c r="T1566" s="16">
        <f t="shared" si="79"/>
        <v>0</v>
      </c>
      <c r="U1566" s="20"/>
      <c r="V1566" s="20"/>
      <c r="W1566" s="20"/>
      <c r="X1566" s="20"/>
      <c r="Y1566" s="153"/>
      <c r="Z1566" s="154"/>
    </row>
    <row r="1567" spans="10:26" ht="16.5" customHeight="1">
      <c r="J1567" s="25"/>
      <c r="K1567" s="19" t="s">
        <v>85</v>
      </c>
      <c r="L1567" s="15"/>
      <c r="M1567" s="15"/>
      <c r="N1567" s="15"/>
      <c r="O1567" s="15"/>
      <c r="P1567" s="15"/>
      <c r="Q1567" s="15"/>
      <c r="R1567" s="15"/>
      <c r="S1567" s="20"/>
      <c r="T1567" s="20"/>
      <c r="U1567" s="20"/>
      <c r="V1567" s="20"/>
      <c r="W1567" s="20"/>
      <c r="X1567" s="20"/>
      <c r="Y1567" s="152"/>
      <c r="Z1567" s="152"/>
    </row>
    <row r="1568" spans="10:26" ht="135.75" customHeight="1">
      <c r="J1568" s="31" t="s">
        <v>1436</v>
      </c>
      <c r="K1568" s="19" t="s">
        <v>1437</v>
      </c>
      <c r="L1568" s="17">
        <v>200067.5</v>
      </c>
      <c r="M1568" s="17">
        <v>0</v>
      </c>
      <c r="N1568" s="17">
        <v>0</v>
      </c>
      <c r="O1568" s="17">
        <v>0</v>
      </c>
      <c r="P1568" s="17">
        <v>0</v>
      </c>
      <c r="Q1568" s="17">
        <v>0</v>
      </c>
      <c r="R1568" s="17">
        <f>L1568+N1568+P1568</f>
        <v>200067.5</v>
      </c>
      <c r="S1568" s="17">
        <v>0</v>
      </c>
      <c r="T1568" s="18">
        <v>0</v>
      </c>
      <c r="U1568" s="20"/>
      <c r="V1568" s="20"/>
      <c r="W1568" s="20"/>
      <c r="X1568" s="20"/>
      <c r="Y1568" s="135" t="s">
        <v>1438</v>
      </c>
      <c r="Z1568" s="135"/>
    </row>
    <row r="1569" spans="10:26" ht="135.75" customHeight="1">
      <c r="J1569" s="31" t="s">
        <v>1439</v>
      </c>
      <c r="K1569" s="19" t="s">
        <v>1440</v>
      </c>
      <c r="L1569" s="17">
        <v>102017.2</v>
      </c>
      <c r="M1569" s="17">
        <v>0</v>
      </c>
      <c r="N1569" s="17">
        <v>0</v>
      </c>
      <c r="O1569" s="17">
        <v>0</v>
      </c>
      <c r="P1569" s="17">
        <v>10600</v>
      </c>
      <c r="Q1569" s="17">
        <v>0</v>
      </c>
      <c r="R1569" s="17">
        <f>L1569+N1569+P1569</f>
        <v>112617.2</v>
      </c>
      <c r="S1569" s="17">
        <v>0</v>
      </c>
      <c r="T1569" s="18">
        <v>0</v>
      </c>
      <c r="U1569" s="20"/>
      <c r="V1569" s="20"/>
      <c r="W1569" s="20"/>
      <c r="X1569" s="20"/>
      <c r="Y1569" s="135"/>
      <c r="Z1569" s="135"/>
    </row>
    <row r="1570" spans="10:26" ht="25.5" customHeight="1">
      <c r="J1570" s="25"/>
      <c r="K1570" s="26"/>
      <c r="L1570" s="15"/>
      <c r="M1570" s="15"/>
      <c r="N1570" s="15"/>
      <c r="O1570" s="15"/>
      <c r="P1570" s="15"/>
      <c r="Q1570" s="15"/>
      <c r="R1570" s="15"/>
      <c r="S1570" s="32"/>
      <c r="T1570" s="32"/>
      <c r="U1570" s="126"/>
      <c r="V1570" s="126"/>
      <c r="W1570" s="126"/>
      <c r="X1570" s="126"/>
      <c r="Y1570" s="19"/>
      <c r="Z1570" s="23"/>
    </row>
    <row r="1571" spans="10:26" ht="50.25" customHeight="1">
      <c r="J1571" s="38"/>
      <c r="K1571" s="26" t="s">
        <v>52</v>
      </c>
      <c r="L1571" s="16"/>
      <c r="M1571" s="16"/>
      <c r="N1571" s="16"/>
      <c r="O1571" s="16"/>
      <c r="P1571" s="16"/>
      <c r="Q1571" s="16"/>
      <c r="R1571" s="16"/>
      <c r="S1571" s="28"/>
      <c r="T1571" s="16"/>
      <c r="U1571" s="16">
        <f>U1573</f>
        <v>0</v>
      </c>
      <c r="V1571" s="16">
        <f>V1573</f>
        <v>0</v>
      </c>
      <c r="W1571" s="16">
        <f>W1573</f>
        <v>0</v>
      </c>
      <c r="X1571" s="16">
        <f>X1573</f>
        <v>0</v>
      </c>
      <c r="Y1571" s="19"/>
      <c r="Z1571" s="23"/>
    </row>
    <row r="1572" spans="10:26" ht="16.5" customHeight="1">
      <c r="J1572" s="25" t="s">
        <v>1</v>
      </c>
      <c r="K1572" s="26" t="s">
        <v>13</v>
      </c>
      <c r="L1572" s="16">
        <f>L1574</f>
        <v>190100</v>
      </c>
      <c r="M1572" s="16">
        <f aca="true" t="shared" si="80" ref="M1572:S1572">M1574</f>
        <v>0</v>
      </c>
      <c r="N1572" s="16">
        <f t="shared" si="80"/>
        <v>0</v>
      </c>
      <c r="O1572" s="16">
        <f t="shared" si="80"/>
        <v>0</v>
      </c>
      <c r="P1572" s="16">
        <f t="shared" si="80"/>
        <v>0</v>
      </c>
      <c r="Q1572" s="16">
        <f t="shared" si="80"/>
        <v>0</v>
      </c>
      <c r="R1572" s="16">
        <f t="shared" si="80"/>
        <v>190100</v>
      </c>
      <c r="S1572" s="16">
        <f t="shared" si="80"/>
        <v>0</v>
      </c>
      <c r="T1572" s="28">
        <f>T1574</f>
        <v>0</v>
      </c>
      <c r="U1572" s="23"/>
      <c r="V1572" s="23"/>
      <c r="W1572" s="23"/>
      <c r="X1572" s="23"/>
      <c r="Y1572" s="19"/>
      <c r="Z1572" s="23"/>
    </row>
    <row r="1573" spans="10:26" ht="16.5" customHeight="1">
      <c r="J1573" s="25"/>
      <c r="K1573" s="26" t="s">
        <v>0</v>
      </c>
      <c r="L1573" s="16"/>
      <c r="M1573" s="16"/>
      <c r="N1573" s="16"/>
      <c r="O1573" s="16"/>
      <c r="P1573" s="16"/>
      <c r="Q1573" s="16"/>
      <c r="R1573" s="16"/>
      <c r="S1573" s="16"/>
      <c r="T1573" s="15"/>
      <c r="U1573" s="15">
        <v>0</v>
      </c>
      <c r="V1573" s="15">
        <v>0</v>
      </c>
      <c r="W1573" s="15">
        <v>0</v>
      </c>
      <c r="X1573" s="15">
        <v>0</v>
      </c>
      <c r="Y1573" s="19"/>
      <c r="Z1573" s="23"/>
    </row>
    <row r="1574" spans="10:26" ht="16.5" customHeight="1">
      <c r="J1574" s="25" t="s">
        <v>2</v>
      </c>
      <c r="K1574" s="26" t="s">
        <v>14</v>
      </c>
      <c r="L1574" s="16">
        <f>L1576</f>
        <v>190100</v>
      </c>
      <c r="M1574" s="16">
        <f aca="true" t="shared" si="81" ref="M1574:T1574">M1576</f>
        <v>0</v>
      </c>
      <c r="N1574" s="16">
        <f t="shared" si="81"/>
        <v>0</v>
      </c>
      <c r="O1574" s="16">
        <f t="shared" si="81"/>
        <v>0</v>
      </c>
      <c r="P1574" s="16">
        <f t="shared" si="81"/>
        <v>0</v>
      </c>
      <c r="Q1574" s="16">
        <f t="shared" si="81"/>
        <v>0</v>
      </c>
      <c r="R1574" s="16">
        <f t="shared" si="81"/>
        <v>190100</v>
      </c>
      <c r="S1574" s="16">
        <f t="shared" si="81"/>
        <v>0</v>
      </c>
      <c r="T1574" s="16">
        <f t="shared" si="81"/>
        <v>0</v>
      </c>
      <c r="U1574" s="27"/>
      <c r="V1574" s="27"/>
      <c r="W1574" s="27"/>
      <c r="X1574" s="27"/>
      <c r="Y1574" s="19"/>
      <c r="Z1574" s="23"/>
    </row>
    <row r="1575" spans="10:26" ht="16.5" customHeight="1">
      <c r="J1575" s="31"/>
      <c r="K1575" s="19" t="s">
        <v>49</v>
      </c>
      <c r="L1575" s="15"/>
      <c r="M1575" s="15"/>
      <c r="N1575" s="15"/>
      <c r="O1575" s="15"/>
      <c r="P1575" s="15"/>
      <c r="Q1575" s="15"/>
      <c r="R1575" s="15"/>
      <c r="S1575" s="15"/>
      <c r="T1575" s="15"/>
      <c r="U1575" s="30"/>
      <c r="V1575" s="30"/>
      <c r="W1575" s="30"/>
      <c r="X1575" s="30"/>
      <c r="Y1575" s="19"/>
      <c r="Z1575" s="23"/>
    </row>
    <row r="1576" spans="10:26" ht="133.5" customHeight="1">
      <c r="J1576" s="31" t="s">
        <v>3</v>
      </c>
      <c r="K1576" s="19" t="s">
        <v>42</v>
      </c>
      <c r="L1576" s="128">
        <v>190100</v>
      </c>
      <c r="M1576" s="128">
        <v>0</v>
      </c>
      <c r="N1576" s="128">
        <v>0</v>
      </c>
      <c r="O1576" s="128">
        <v>0</v>
      </c>
      <c r="P1576" s="128">
        <v>0</v>
      </c>
      <c r="Q1576" s="128">
        <v>0</v>
      </c>
      <c r="R1576" s="128">
        <f>L1576</f>
        <v>190100</v>
      </c>
      <c r="S1576" s="128">
        <v>0</v>
      </c>
      <c r="T1576" s="128">
        <v>0</v>
      </c>
      <c r="U1576" s="30"/>
      <c r="V1576" s="30"/>
      <c r="W1576" s="30"/>
      <c r="X1576" s="30"/>
      <c r="Y1576" s="135" t="s">
        <v>252</v>
      </c>
      <c r="Z1576" s="135"/>
    </row>
    <row r="1577" spans="10:26" s="9" customFormat="1" ht="31.5" customHeight="1">
      <c r="J1577" s="25">
        <v>3</v>
      </c>
      <c r="K1577" s="26" t="s">
        <v>50</v>
      </c>
      <c r="L1577" s="16">
        <v>0</v>
      </c>
      <c r="M1577" s="16">
        <v>0</v>
      </c>
      <c r="N1577" s="16">
        <v>0</v>
      </c>
      <c r="O1577" s="16">
        <v>0</v>
      </c>
      <c r="P1577" s="16">
        <v>0</v>
      </c>
      <c r="Q1577" s="16">
        <v>0</v>
      </c>
      <c r="R1577" s="16">
        <f>L1577+N1577+P1577</f>
        <v>0</v>
      </c>
      <c r="S1577" s="16">
        <f>M1577+O1577+Q1577</f>
        <v>0</v>
      </c>
      <c r="T1577" s="28">
        <v>0</v>
      </c>
      <c r="U1577" s="29"/>
      <c r="V1577" s="29"/>
      <c r="W1577" s="29"/>
      <c r="X1577" s="29"/>
      <c r="Y1577" s="19"/>
      <c r="Z1577" s="34"/>
    </row>
    <row r="1578" spans="10:26" s="9" customFormat="1" ht="16.5" customHeight="1">
      <c r="J1578" s="25">
        <v>4</v>
      </c>
      <c r="K1578" s="26" t="s">
        <v>51</v>
      </c>
      <c r="L1578" s="16">
        <v>0</v>
      </c>
      <c r="M1578" s="16">
        <v>0</v>
      </c>
      <c r="N1578" s="16">
        <v>0</v>
      </c>
      <c r="O1578" s="16">
        <v>0</v>
      </c>
      <c r="P1578" s="16">
        <v>0</v>
      </c>
      <c r="Q1578" s="16">
        <v>0</v>
      </c>
      <c r="R1578" s="16">
        <f>L1578+N1578+P1578</f>
        <v>0</v>
      </c>
      <c r="S1578" s="16">
        <f>M1578+O1578+Q1578</f>
        <v>0</v>
      </c>
      <c r="T1578" s="28">
        <v>0</v>
      </c>
      <c r="U1578" s="29"/>
      <c r="V1578" s="29"/>
      <c r="W1578" s="29"/>
      <c r="X1578" s="29"/>
      <c r="Y1578" s="19"/>
      <c r="Z1578" s="34"/>
    </row>
    <row r="1579" spans="10:24" ht="31.5" customHeight="1">
      <c r="J1579" s="5"/>
      <c r="K1579" s="13"/>
      <c r="L1579" s="12"/>
      <c r="M1579" s="12"/>
      <c r="N1579" s="12"/>
      <c r="O1579" s="12"/>
      <c r="P1579" s="12"/>
      <c r="Q1579" s="12"/>
      <c r="R1579" s="12"/>
      <c r="S1579" s="12"/>
      <c r="T1579" s="12"/>
      <c r="U1579" s="10"/>
      <c r="V1579" s="10"/>
      <c r="W1579" s="10"/>
      <c r="X1579" s="10"/>
    </row>
    <row r="1580" spans="10:25" ht="36" customHeight="1">
      <c r="J1580" s="5"/>
      <c r="K1580" s="146"/>
      <c r="L1580" s="146"/>
      <c r="M1580" s="146"/>
      <c r="N1580" s="146"/>
      <c r="O1580" s="146"/>
      <c r="P1580" s="146"/>
      <c r="Q1580" s="146"/>
      <c r="R1580" s="146"/>
      <c r="S1580" s="146"/>
      <c r="T1580" s="146"/>
      <c r="U1580" s="146"/>
      <c r="V1580" s="146"/>
      <c r="W1580" s="146"/>
      <c r="X1580" s="146"/>
      <c r="Y1580" s="146"/>
    </row>
    <row r="1581" spans="10:24" ht="12.75">
      <c r="J1581" s="5"/>
      <c r="K1581" s="13"/>
      <c r="L1581" s="12"/>
      <c r="M1581" s="12"/>
      <c r="N1581" s="12"/>
      <c r="O1581" s="12"/>
      <c r="P1581" s="12"/>
      <c r="Q1581" s="12"/>
      <c r="R1581" s="12"/>
      <c r="S1581" s="12"/>
      <c r="T1581" s="12"/>
      <c r="U1581" s="10"/>
      <c r="V1581" s="10"/>
      <c r="W1581" s="10"/>
      <c r="X1581" s="10"/>
    </row>
    <row r="1582" spans="10:18" ht="12.75">
      <c r="J1582" s="5"/>
      <c r="K1582" s="13"/>
      <c r="L1582" s="12"/>
      <c r="M1582" s="12"/>
      <c r="N1582" s="12"/>
      <c r="O1582" s="12"/>
      <c r="P1582" s="12"/>
      <c r="Q1582" s="12"/>
      <c r="R1582" s="12"/>
    </row>
    <row r="1583" spans="10:25" ht="54.75" customHeight="1">
      <c r="J1583" s="144" t="s">
        <v>80</v>
      </c>
      <c r="K1583" s="144"/>
      <c r="L1583" s="144"/>
      <c r="M1583" s="144"/>
      <c r="N1583" s="144"/>
      <c r="O1583" s="144"/>
      <c r="S1583" s="141" t="s">
        <v>75</v>
      </c>
      <c r="T1583" s="141"/>
      <c r="U1583" s="141"/>
      <c r="V1583" s="141"/>
      <c r="W1583" s="141"/>
      <c r="X1583" s="141"/>
      <c r="Y1583" s="141"/>
    </row>
    <row r="1584" spans="10:24" ht="22.5" customHeight="1">
      <c r="J1584" s="11"/>
      <c r="K1584" s="21"/>
      <c r="L1584" s="12"/>
      <c r="M1584" s="12"/>
      <c r="N1584" s="12"/>
      <c r="S1584" s="12"/>
      <c r="T1584" s="12"/>
      <c r="U1584" s="10"/>
      <c r="V1584" s="10"/>
      <c r="W1584" s="10"/>
      <c r="X1584" s="10"/>
    </row>
    <row r="1585" spans="11:15" ht="12.75">
      <c r="K1585" s="21"/>
      <c r="L1585" s="12"/>
      <c r="M1585" s="12"/>
      <c r="N1585" s="12"/>
      <c r="O1585" s="12"/>
    </row>
  </sheetData>
  <sheetProtection/>
  <autoFilter ref="J1:Y1585"/>
  <mergeCells count="164">
    <mergeCell ref="Y1567:Z1567"/>
    <mergeCell ref="Y1568:Z1569"/>
    <mergeCell ref="Y1561:Z1561"/>
    <mergeCell ref="Y1562:Z1562"/>
    <mergeCell ref="Y1563:Z1563"/>
    <mergeCell ref="Y1564:Z1564"/>
    <mergeCell ref="Y1565:Z1565"/>
    <mergeCell ref="Y1566:Z1566"/>
    <mergeCell ref="Y1555:Z1555"/>
    <mergeCell ref="Y1556:Z1556"/>
    <mergeCell ref="Y1557:Z1557"/>
    <mergeCell ref="Y1558:Z1558"/>
    <mergeCell ref="Y1559:Z1559"/>
    <mergeCell ref="Y1560:Z1560"/>
    <mergeCell ref="Y1549:Z1549"/>
    <mergeCell ref="Y1550:Z1550"/>
    <mergeCell ref="Y1551:Z1551"/>
    <mergeCell ref="Y1552:Z1552"/>
    <mergeCell ref="Y1553:Z1553"/>
    <mergeCell ref="Y1554:Z1554"/>
    <mergeCell ref="Y1543:Z1543"/>
    <mergeCell ref="Y1544:Z1544"/>
    <mergeCell ref="Y1545:Z1545"/>
    <mergeCell ref="Y1546:Z1546"/>
    <mergeCell ref="Y1547:Z1547"/>
    <mergeCell ref="Y1548:Z1548"/>
    <mergeCell ref="Y1537:Z1537"/>
    <mergeCell ref="Y1538:Z1538"/>
    <mergeCell ref="Y1539:Z1539"/>
    <mergeCell ref="Y1540:Z1540"/>
    <mergeCell ref="Y1541:Z1541"/>
    <mergeCell ref="Y1542:Z1542"/>
    <mergeCell ref="Y1531:Z1531"/>
    <mergeCell ref="Y1532:Z1532"/>
    <mergeCell ref="Y1533:Z1533"/>
    <mergeCell ref="Y1534:Z1534"/>
    <mergeCell ref="Y1535:Z1535"/>
    <mergeCell ref="Y1536:Z1536"/>
    <mergeCell ref="Y1525:Z1525"/>
    <mergeCell ref="Y1526:Z1526"/>
    <mergeCell ref="Y1527:Z1527"/>
    <mergeCell ref="Y1528:Z1528"/>
    <mergeCell ref="Y1529:Z1529"/>
    <mergeCell ref="Y1530:Z1530"/>
    <mergeCell ref="Y1519:Z1519"/>
    <mergeCell ref="Y1520:Z1520"/>
    <mergeCell ref="Y1521:Z1521"/>
    <mergeCell ref="Y1522:Z1522"/>
    <mergeCell ref="Y1523:Z1523"/>
    <mergeCell ref="Y1524:Z1524"/>
    <mergeCell ref="Y1513:Z1513"/>
    <mergeCell ref="Y1514:Z1514"/>
    <mergeCell ref="Y1515:Z1515"/>
    <mergeCell ref="Y1516:Z1516"/>
    <mergeCell ref="Y1517:Z1517"/>
    <mergeCell ref="Y1518:Z1518"/>
    <mergeCell ref="Y1507:Z1507"/>
    <mergeCell ref="Y1508:Z1508"/>
    <mergeCell ref="Y1509:Z1509"/>
    <mergeCell ref="Y1510:Z1510"/>
    <mergeCell ref="Y1511:Z1511"/>
    <mergeCell ref="Y1512:Z1512"/>
    <mergeCell ref="Y1501:Z1501"/>
    <mergeCell ref="Y1502:Z1502"/>
    <mergeCell ref="Y1503:Z1503"/>
    <mergeCell ref="Y1504:Z1504"/>
    <mergeCell ref="Y1505:Z1505"/>
    <mergeCell ref="Y1506:Z1506"/>
    <mergeCell ref="Y1495:Z1495"/>
    <mergeCell ref="Y1496:Z1496"/>
    <mergeCell ref="Y1497:Z1497"/>
    <mergeCell ref="Y1498:Z1498"/>
    <mergeCell ref="Y1499:Z1499"/>
    <mergeCell ref="Y1500:Z1500"/>
    <mergeCell ref="Y1576:Z1576"/>
    <mergeCell ref="T30:T31"/>
    <mergeCell ref="Y22:Y23"/>
    <mergeCell ref="Y24:Y25"/>
    <mergeCell ref="Y28:Y29"/>
    <mergeCell ref="Y30:Y31"/>
    <mergeCell ref="T24:T25"/>
    <mergeCell ref="Y1420:Y1422"/>
    <mergeCell ref="Y1425:Y1426"/>
    <mergeCell ref="Y1428:Y1430"/>
    <mergeCell ref="T28:T29"/>
    <mergeCell ref="J30:J31"/>
    <mergeCell ref="K30:K31"/>
    <mergeCell ref="L30:L31"/>
    <mergeCell ref="M30:M31"/>
    <mergeCell ref="N30:N31"/>
    <mergeCell ref="O30:O31"/>
    <mergeCell ref="J28:J29"/>
    <mergeCell ref="K28:K29"/>
    <mergeCell ref="L28:L29"/>
    <mergeCell ref="M28:M29"/>
    <mergeCell ref="N28:N29"/>
    <mergeCell ref="L22:L23"/>
    <mergeCell ref="O22:O23"/>
    <mergeCell ref="P30:P31"/>
    <mergeCell ref="Q24:Q25"/>
    <mergeCell ref="R24:R25"/>
    <mergeCell ref="S24:S25"/>
    <mergeCell ref="R30:R31"/>
    <mergeCell ref="S30:S31"/>
    <mergeCell ref="R28:R29"/>
    <mergeCell ref="S28:S29"/>
    <mergeCell ref="R22:R23"/>
    <mergeCell ref="M22:M23"/>
    <mergeCell ref="N22:N23"/>
    <mergeCell ref="O28:O29"/>
    <mergeCell ref="K22:K23"/>
    <mergeCell ref="J24:J25"/>
    <mergeCell ref="K24:K25"/>
    <mergeCell ref="L24:L25"/>
    <mergeCell ref="M24:M25"/>
    <mergeCell ref="N24:N25"/>
    <mergeCell ref="S22:S23"/>
    <mergeCell ref="T22:T23"/>
    <mergeCell ref="R6:S6"/>
    <mergeCell ref="K1580:Y1580"/>
    <mergeCell ref="P28:P29"/>
    <mergeCell ref="Q28:Q29"/>
    <mergeCell ref="Q30:Q31"/>
    <mergeCell ref="O24:O25"/>
    <mergeCell ref="P22:P23"/>
    <mergeCell ref="Q22:Q23"/>
    <mergeCell ref="Y5:Y7"/>
    <mergeCell ref="J22:J23"/>
    <mergeCell ref="S1583:Y1583"/>
    <mergeCell ref="Y1410:Y1411"/>
    <mergeCell ref="Y1412:Y1413"/>
    <mergeCell ref="Y1416:Y1417"/>
    <mergeCell ref="Y1418:Y1419"/>
    <mergeCell ref="P24:P25"/>
    <mergeCell ref="L6:M6"/>
    <mergeCell ref="J1583:O1583"/>
    <mergeCell ref="J2:Y2"/>
    <mergeCell ref="K5:K7"/>
    <mergeCell ref="J5:J7"/>
    <mergeCell ref="L5:Q5"/>
    <mergeCell ref="R5:T5"/>
    <mergeCell ref="P6:Q6"/>
    <mergeCell ref="N6:O6"/>
    <mergeCell ref="J3:Y3"/>
    <mergeCell ref="J4:Y4"/>
    <mergeCell ref="T6:T7"/>
    <mergeCell ref="Y1465:Y1467"/>
    <mergeCell ref="Y1469:Y1470"/>
    <mergeCell ref="Y1432:Y1433"/>
    <mergeCell ref="Y1434:Y1435"/>
    <mergeCell ref="Y1437:Y1439"/>
    <mergeCell ref="Y1440:Y1441"/>
    <mergeCell ref="Y1442:Y1443"/>
    <mergeCell ref="Y1445:Y1446"/>
    <mergeCell ref="Y1472:Y1473"/>
    <mergeCell ref="Y1475:Y1477"/>
    <mergeCell ref="Y1449:Y1450"/>
    <mergeCell ref="Y1453:Y1454"/>
    <mergeCell ref="Y1455:Y1456"/>
    <mergeCell ref="Y1485:Y1486"/>
    <mergeCell ref="Y1479:Y1481"/>
    <mergeCell ref="Y1483:Y1484"/>
    <mergeCell ref="Y1457:Y1458"/>
    <mergeCell ref="Y1461:Y1462"/>
  </mergeCells>
  <printOptions/>
  <pageMargins left="0.15748031496062992" right="0.1968503937007874" top="0.1968503937007874" bottom="0" header="0.11811023622047245" footer="0.11811023622047245"/>
  <pageSetup fitToHeight="0" fitToWidth="1" horizontalDpi="600" verticalDpi="600" orientation="landscape" paperSize="9" scale="46" r:id="rId1"/>
  <rowBreaks count="1" manualBreakCount="1">
    <brk id="33" min="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Корнеев</dc:creator>
  <cp:keywords/>
  <dc:description/>
  <cp:lastModifiedBy>Щёголева Ксения Александровна</cp:lastModifiedBy>
  <cp:lastPrinted>2017-04-24T08:51:42Z</cp:lastPrinted>
  <dcterms:created xsi:type="dcterms:W3CDTF">2008-09-17T10:53:36Z</dcterms:created>
  <dcterms:modified xsi:type="dcterms:W3CDTF">2017-04-24T08:51:46Z</dcterms:modified>
  <cp:category/>
  <cp:version/>
  <cp:contentType/>
  <cp:contentStatus/>
</cp:coreProperties>
</file>