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70" windowWidth="13110" windowHeight="10185" activeTab="0"/>
  </bookViews>
  <sheets>
    <sheet name="Форма 2 ФЦП" sheetId="1" r:id="rId1"/>
    <sheet name="Лист1" sheetId="2" r:id="rId2"/>
    <sheet name="Лист2" sheetId="3" r:id="rId3"/>
  </sheets>
  <definedNames>
    <definedName name="_xlnm.Print_Titles" localSheetId="0">'Форма 2 ФЦП'!$4:$6</definedName>
    <definedName name="_xlnm.Print_Area" localSheetId="0">'Форма 2 ФЦП'!$A$1:$J$208</definedName>
  </definedNames>
  <calcPr fullCalcOnLoad="1"/>
</workbook>
</file>

<file path=xl/sharedStrings.xml><?xml version="1.0" encoding="utf-8"?>
<sst xmlns="http://schemas.openxmlformats.org/spreadsheetml/2006/main" count="656" uniqueCount="58">
  <si>
    <t>всего, включая контракты прошлых лет</t>
  </si>
  <si>
    <t>в том числе:</t>
  </si>
  <si>
    <t xml:space="preserve">       бюджетные инвестиции</t>
  </si>
  <si>
    <t>1.</t>
  </si>
  <si>
    <t>1.1.</t>
  </si>
  <si>
    <t>1.2.</t>
  </si>
  <si>
    <t>1.3.</t>
  </si>
  <si>
    <t>2.</t>
  </si>
  <si>
    <t>2.1.</t>
  </si>
  <si>
    <t>2.2.</t>
  </si>
  <si>
    <t>2.3.</t>
  </si>
  <si>
    <t>3.1.</t>
  </si>
  <si>
    <t>3.3.</t>
  </si>
  <si>
    <t>3.2.</t>
  </si>
  <si>
    <t>4.</t>
  </si>
  <si>
    <t>4.2.</t>
  </si>
  <si>
    <t>4.3.</t>
  </si>
  <si>
    <t>4.1.</t>
  </si>
  <si>
    <r>
      <t>Капитальные вложения</t>
    </r>
    <r>
      <rPr>
        <sz val="10"/>
        <rFont val="Times New Roman"/>
        <family val="1"/>
      </rPr>
      <t>, всего</t>
    </r>
  </si>
  <si>
    <r>
      <t>НИОКР</t>
    </r>
    <r>
      <rPr>
        <sz val="10"/>
        <rFont val="Times New Roman"/>
        <family val="1"/>
      </rPr>
      <t>, всего</t>
    </r>
  </si>
  <si>
    <r>
      <t>Прочие нужды</t>
    </r>
    <r>
      <rPr>
        <sz val="10"/>
        <rFont val="Times New Roman"/>
        <family val="1"/>
      </rPr>
      <t>, всего</t>
    </r>
  </si>
  <si>
    <t>№ п/п</t>
  </si>
  <si>
    <t>Форма № 2</t>
  </si>
  <si>
    <t>Всего по ФЦП:</t>
  </si>
  <si>
    <t>в рамках госконтрактов</t>
  </si>
  <si>
    <t>федеральный бюджет*</t>
  </si>
  <si>
    <t>бюджеты субъектов РФ и местные бюджеты**</t>
  </si>
  <si>
    <t>внебюджетные источники**</t>
  </si>
  <si>
    <t>Наименования источников финансирования
и направления расходов</t>
  </si>
  <si>
    <t xml:space="preserve">Освоено с начала года
(тыс. рублей) </t>
  </si>
  <si>
    <t>всего, включая контракты прошлых лет
(тыс. рублей)</t>
  </si>
  <si>
    <t xml:space="preserve">       субсидии субъектам РФ</t>
  </si>
  <si>
    <t>в рамках субсидии субъектам РФ</t>
  </si>
  <si>
    <t>субсидии в объекты гос.собственности РФ</t>
  </si>
  <si>
    <t>Государственный заказчик-координатор Министерство транспорта Российской Федерации</t>
  </si>
  <si>
    <t xml:space="preserve">       бюджетные инвестиции***</t>
  </si>
  <si>
    <t>Стоимость работ 2018 года по действующим контрактам (соглашениям)</t>
  </si>
  <si>
    <t>Количество контрактов (соглашений), действующих в 2018 году,  единиц</t>
  </si>
  <si>
    <t>Бюджетные и/или внебюджетные назначения
на 2018 год
(тыс. рублей)</t>
  </si>
  <si>
    <t>Направление (подпрограмма) Железнодорожный транспорт</t>
  </si>
  <si>
    <t>Направление (подпрограмма) Дорожное хозяйство</t>
  </si>
  <si>
    <t>Направление (подпрограмма) Гражданская авиация и аэронавигационное обслуживание</t>
  </si>
  <si>
    <t>Направление (подпрограмма) Морской и речной транспорт</t>
  </si>
  <si>
    <t>Направление (подпрограмма) Надзор в сфере транспорта</t>
  </si>
  <si>
    <t>Направление (подпрограмма) Комплексное развитие транспортных узлов</t>
  </si>
  <si>
    <t>Направление (подпрограмма) Обеспечение реализации государственной программы Российской Федерации "Развитие транспортной системы"</t>
  </si>
  <si>
    <t>Заместитель Министра транспорта Российской Федерации  ___________________</t>
  </si>
  <si>
    <t>Исполнитель: Спиридонов Евгений Юрьевич                                                                                            Телефон: (499) 495 00 00 (24 62)
E-mail:spiridonoveu@mintrans.ru</t>
  </si>
  <si>
    <t>Обобщенные сведения о финансировании мероприятий федеральной целевой программы "Развитие транспортной системы России (2010-2021 годы)", интегрированных в пилотную государственную программу Российской Федерации "Развитие транспортной системы", о ходе заключения контрактов и выполнении мероприятий федеральной целевой программы (в денежном выражении) за 9 месяцев 2018 года</t>
  </si>
  <si>
    <t>Кассовые расходы* и фактические расходы**                              за 9 месяцев 2018 года
(тыс. рублей)</t>
  </si>
  <si>
    <t>контракты (соглашения), заключенные за            9 месяцев 2018 года</t>
  </si>
  <si>
    <t>контракты, заключенные                                                                                  за 9 месяцев 2018 года
(тыс. рублей)</t>
  </si>
  <si>
    <t>Обобщенные сведения о финансировании мероприятий федеральной целевой программы "Развитие транспортной системы России (2010-2021 годы)", интегрированных в пилотную государственную программу Российской Федерации "Развитие транспортной системы", о ходе заключения контрактов и выполнении мероприятий федеральной целевой программы (в денежном выражении) за I полугодие 2018 года</t>
  </si>
  <si>
    <t>Кассовые расходы* и фактические расходы**                              за I полугодие 2018 года
(тыс. рублей)</t>
  </si>
  <si>
    <t>контракты (соглашения), заключенные за            I полугодие 2018 года</t>
  </si>
  <si>
    <t>контракты, заключенные                                                                                  за I полугодие 2018 года
(тыс. рублей)</t>
  </si>
  <si>
    <t>Исполнитель: Кожирова Ольга Николаевна                                                                                                   Телефон: (499) 495 00 00 (24 63)
E-mail:kozhirovaon@mintrans.ru</t>
  </si>
  <si>
    <t>Первый заместитель Министра транспорта Российской Федерации  ___________________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</si>
</sst>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[$-FC19]d\ mmmm\ yyyy\ &quot;г.&quot;"/>
    <numFmt numFmtId="177" formatCode="#,##0.0\ _₽;\-#,##0.0\ _₽"/>
    <numFmt numFmtId="178" formatCode="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#,##0.0&quot;*&quot;"/>
    <numFmt numFmtId="183" formatCode="_-* #,##0.0\ _₽_-;\-* #,##0.0\ _₽_-;_-* &quot;-&quot;?\ _₽_-;_-@_-"/>
    <numFmt numFmtId="184" formatCode="_-* #,##0_р_._-;\-* #,##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17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3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73" fontId="1" fillId="0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173" fontId="1" fillId="0" borderId="17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173" fontId="1" fillId="0" borderId="16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73" fontId="1" fillId="0" borderId="23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10" fontId="0" fillId="0" borderId="0" xfId="0" applyNumberFormat="1" applyFont="1" applyFill="1" applyAlignment="1">
      <alignment/>
    </xf>
    <xf numFmtId="173" fontId="7" fillId="0" borderId="28" xfId="0" applyNumberFormat="1" applyFont="1" applyFill="1" applyBorder="1" applyAlignment="1">
      <alignment horizontal="center" vertical="top" wrapText="1"/>
    </xf>
    <xf numFmtId="173" fontId="7" fillId="0" borderId="29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10" fontId="1" fillId="0" borderId="17" xfId="0" applyNumberFormat="1" applyFont="1" applyFill="1" applyBorder="1" applyAlignment="1">
      <alignment horizontal="right" vertical="top" wrapText="1"/>
    </xf>
    <xf numFmtId="174" fontId="1" fillId="0" borderId="1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3" fontId="1" fillId="0" borderId="32" xfId="0" applyNumberFormat="1" applyFont="1" applyFill="1" applyBorder="1" applyAlignment="1">
      <alignment horizontal="right" vertical="top" wrapText="1"/>
    </xf>
    <xf numFmtId="173" fontId="1" fillId="0" borderId="33" xfId="0" applyNumberFormat="1" applyFont="1" applyFill="1" applyBorder="1" applyAlignment="1">
      <alignment horizontal="right" vertical="top" wrapText="1"/>
    </xf>
    <xf numFmtId="173" fontId="1" fillId="0" borderId="34" xfId="0" applyNumberFormat="1" applyFont="1" applyFill="1" applyBorder="1" applyAlignment="1">
      <alignment horizontal="right" vertical="top" wrapText="1"/>
    </xf>
    <xf numFmtId="0" fontId="10" fillId="0" borderId="3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right" vertical="top" wrapText="1"/>
    </xf>
    <xf numFmtId="0" fontId="11" fillId="0" borderId="16" xfId="0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 vertical="top" wrapText="1"/>
    </xf>
    <xf numFmtId="3" fontId="7" fillId="0" borderId="28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 wrapText="1"/>
    </xf>
    <xf numFmtId="174" fontId="1" fillId="0" borderId="17" xfId="0" applyNumberFormat="1" applyFont="1" applyFill="1" applyBorder="1" applyAlignment="1">
      <alignment horizontal="right" vertical="top" wrapText="1"/>
    </xf>
    <xf numFmtId="173" fontId="1" fillId="0" borderId="14" xfId="0" applyNumberFormat="1" applyFont="1" applyFill="1" applyBorder="1" applyAlignment="1">
      <alignment horizontal="right" wrapText="1"/>
    </xf>
    <xf numFmtId="173" fontId="1" fillId="0" borderId="17" xfId="0" applyNumberFormat="1" applyFont="1" applyFill="1" applyBorder="1" applyAlignment="1">
      <alignment horizontal="right" wrapText="1"/>
    </xf>
    <xf numFmtId="173" fontId="1" fillId="0" borderId="16" xfId="0" applyNumberFormat="1" applyFont="1" applyFill="1" applyBorder="1" applyAlignment="1">
      <alignment horizontal="right" wrapText="1"/>
    </xf>
    <xf numFmtId="173" fontId="1" fillId="0" borderId="23" xfId="0" applyNumberFormat="1" applyFont="1" applyFill="1" applyBorder="1" applyAlignment="1">
      <alignment horizontal="right" wrapText="1"/>
    </xf>
    <xf numFmtId="173" fontId="1" fillId="0" borderId="16" xfId="0" applyNumberFormat="1" applyFont="1" applyFill="1" applyBorder="1" applyAlignment="1">
      <alignment wrapText="1"/>
    </xf>
    <xf numFmtId="173" fontId="1" fillId="0" borderId="23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wrapText="1"/>
    </xf>
    <xf numFmtId="3" fontId="1" fillId="0" borderId="23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wrapText="1"/>
    </xf>
    <xf numFmtId="3" fontId="1" fillId="0" borderId="23" xfId="0" applyNumberFormat="1" applyFont="1" applyFill="1" applyBorder="1" applyAlignment="1">
      <alignment wrapText="1"/>
    </xf>
    <xf numFmtId="173" fontId="1" fillId="0" borderId="16" xfId="0" applyNumberFormat="1" applyFont="1" applyBorder="1" applyAlignment="1">
      <alignment horizontal="right" wrapText="1"/>
    </xf>
    <xf numFmtId="173" fontId="1" fillId="0" borderId="16" xfId="0" applyNumberFormat="1" applyFont="1" applyBorder="1" applyAlignment="1">
      <alignment horizontal="right"/>
    </xf>
    <xf numFmtId="173" fontId="1" fillId="33" borderId="14" xfId="0" applyNumberFormat="1" applyFont="1" applyFill="1" applyBorder="1" applyAlignment="1">
      <alignment horizontal="right" wrapText="1"/>
    </xf>
    <xf numFmtId="173" fontId="1" fillId="33" borderId="16" xfId="0" applyNumberFormat="1" applyFont="1" applyFill="1" applyBorder="1" applyAlignment="1">
      <alignment horizontal="right" wrapText="1"/>
    </xf>
    <xf numFmtId="173" fontId="1" fillId="33" borderId="14" xfId="0" applyNumberFormat="1" applyFont="1" applyFill="1" applyBorder="1" applyAlignment="1">
      <alignment horizontal="right" vertical="top" wrapText="1"/>
    </xf>
    <xf numFmtId="173" fontId="1" fillId="33" borderId="17" xfId="0" applyNumberFormat="1" applyFont="1" applyFill="1" applyBorder="1" applyAlignment="1">
      <alignment horizontal="right" vertical="top" wrapText="1"/>
    </xf>
    <xf numFmtId="173" fontId="1" fillId="33" borderId="16" xfId="0" applyNumberFormat="1" applyFont="1" applyFill="1" applyBorder="1" applyAlignment="1">
      <alignment horizontal="right" vertical="top" wrapText="1"/>
    </xf>
    <xf numFmtId="3" fontId="1" fillId="33" borderId="14" xfId="0" applyNumberFormat="1" applyFont="1" applyFill="1" applyBorder="1" applyAlignment="1">
      <alignment horizontal="right" vertical="top" wrapText="1"/>
    </xf>
    <xf numFmtId="3" fontId="1" fillId="33" borderId="16" xfId="0" applyNumberFormat="1" applyFont="1" applyFill="1" applyBorder="1" applyAlignment="1">
      <alignment horizontal="right" vertical="top" wrapText="1"/>
    </xf>
    <xf numFmtId="173" fontId="1" fillId="0" borderId="16" xfId="61" applyNumberFormat="1" applyFont="1" applyFill="1" applyBorder="1" applyAlignment="1">
      <alignment horizontal="right" wrapText="1"/>
    </xf>
    <xf numFmtId="3" fontId="1" fillId="0" borderId="16" xfId="61" applyNumberFormat="1" applyFont="1" applyFill="1" applyBorder="1" applyAlignment="1">
      <alignment horizontal="right" wrapText="1"/>
    </xf>
    <xf numFmtId="173" fontId="1" fillId="0" borderId="23" xfId="61" applyNumberFormat="1" applyFont="1" applyFill="1" applyBorder="1" applyAlignment="1">
      <alignment horizontal="right" wrapText="1"/>
    </xf>
    <xf numFmtId="3" fontId="1" fillId="0" borderId="23" xfId="61" applyNumberFormat="1" applyFont="1" applyFill="1" applyBorder="1" applyAlignment="1">
      <alignment horizontal="right" wrapText="1"/>
    </xf>
    <xf numFmtId="173" fontId="1" fillId="0" borderId="17" xfId="61" applyNumberFormat="1" applyFont="1" applyFill="1" applyBorder="1" applyAlignment="1">
      <alignment horizontal="right" wrapText="1"/>
    </xf>
    <xf numFmtId="3" fontId="1" fillId="0" borderId="17" xfId="61" applyNumberFormat="1" applyFont="1" applyFill="1" applyBorder="1" applyAlignment="1">
      <alignment horizontal="right" wrapText="1"/>
    </xf>
    <xf numFmtId="173" fontId="1" fillId="0" borderId="23" xfId="61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vertical="top" wrapText="1"/>
    </xf>
    <xf numFmtId="173" fontId="1" fillId="34" borderId="16" xfId="0" applyNumberFormat="1" applyFont="1" applyFill="1" applyBorder="1" applyAlignment="1">
      <alignment horizontal="right" vertical="top" wrapText="1"/>
    </xf>
    <xf numFmtId="3" fontId="1" fillId="34" borderId="16" xfId="0" applyNumberFormat="1" applyFont="1" applyFill="1" applyBorder="1" applyAlignment="1">
      <alignment horizontal="right" vertical="top" wrapText="1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73" fontId="0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173" fontId="7" fillId="0" borderId="36" xfId="0" applyNumberFormat="1" applyFont="1" applyFill="1" applyBorder="1" applyAlignment="1">
      <alignment horizontal="center" vertical="top" wrapText="1"/>
    </xf>
    <xf numFmtId="173" fontId="7" fillId="0" borderId="30" xfId="0" applyNumberFormat="1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3" fontId="7" fillId="0" borderId="38" xfId="0" applyNumberFormat="1" applyFont="1" applyFill="1" applyBorder="1" applyAlignment="1">
      <alignment horizontal="center" vertical="top" wrapText="1"/>
    </xf>
    <xf numFmtId="3" fontId="7" fillId="0" borderId="39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173" fontId="7" fillId="0" borderId="38" xfId="0" applyNumberFormat="1" applyFont="1" applyFill="1" applyBorder="1" applyAlignment="1">
      <alignment horizontal="center" vertical="top" wrapText="1"/>
    </xf>
    <xf numFmtId="173" fontId="7" fillId="0" borderId="4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10"/>
  <sheetViews>
    <sheetView tabSelected="1" view="pageBreakPreview" zoomScale="85" zoomScaleSheetLayoutView="85" zoomScalePageLayoutView="0" workbookViewId="0" topLeftCell="A183">
      <selection activeCell="C193" sqref="C193"/>
    </sheetView>
  </sheetViews>
  <sheetFormatPr defaultColWidth="9.00390625" defaultRowHeight="12.75"/>
  <cols>
    <col min="1" max="1" width="4.75390625" style="3" customWidth="1"/>
    <col min="2" max="2" width="29.875" style="3" customWidth="1"/>
    <col min="3" max="3" width="17.625" style="6" customWidth="1"/>
    <col min="4" max="4" width="16.625" style="6" customWidth="1"/>
    <col min="5" max="5" width="17.375" style="6" customWidth="1"/>
    <col min="6" max="6" width="17.375" style="62" customWidth="1"/>
    <col min="7" max="7" width="17.625" style="62" customWidth="1"/>
    <col min="8" max="8" width="19.375" style="6" customWidth="1"/>
    <col min="9" max="9" width="20.125" style="8" customWidth="1"/>
    <col min="10" max="10" width="1.00390625" style="2" customWidth="1"/>
    <col min="11" max="11" width="19.875" style="5" customWidth="1"/>
    <col min="12" max="13" width="12.75390625" style="2" bestFit="1" customWidth="1"/>
    <col min="14" max="14" width="11.75390625" style="2" bestFit="1" customWidth="1"/>
    <col min="15" max="16384" width="9.125" style="2" customWidth="1"/>
  </cols>
  <sheetData>
    <row r="1" spans="6:10" ht="12" customHeight="1">
      <c r="F1" s="78"/>
      <c r="I1" s="7" t="s">
        <v>22</v>
      </c>
      <c r="J1" s="3"/>
    </row>
    <row r="2" spans="1:10" ht="45" customHeight="1">
      <c r="A2" s="125" t="s">
        <v>48</v>
      </c>
      <c r="B2" s="125"/>
      <c r="C2" s="125"/>
      <c r="D2" s="125"/>
      <c r="E2" s="125"/>
      <c r="F2" s="125"/>
      <c r="G2" s="125"/>
      <c r="H2" s="125"/>
      <c r="I2" s="125"/>
      <c r="J2" s="3"/>
    </row>
    <row r="3" spans="1:10" ht="15" customHeight="1" thickBot="1">
      <c r="A3" s="128" t="s">
        <v>34</v>
      </c>
      <c r="B3" s="128"/>
      <c r="C3" s="128"/>
      <c r="D3" s="128"/>
      <c r="E3" s="128"/>
      <c r="F3" s="128"/>
      <c r="G3" s="128"/>
      <c r="H3" s="128"/>
      <c r="I3" s="128"/>
      <c r="J3" s="3"/>
    </row>
    <row r="4" spans="1:10" ht="40.5" customHeight="1" thickBot="1" thickTop="1">
      <c r="A4" s="131" t="s">
        <v>21</v>
      </c>
      <c r="B4" s="131" t="s">
        <v>28</v>
      </c>
      <c r="C4" s="120" t="s">
        <v>38</v>
      </c>
      <c r="D4" s="120" t="s">
        <v>29</v>
      </c>
      <c r="E4" s="120" t="s">
        <v>49</v>
      </c>
      <c r="F4" s="129" t="s">
        <v>37</v>
      </c>
      <c r="G4" s="130"/>
      <c r="H4" s="133" t="s">
        <v>36</v>
      </c>
      <c r="I4" s="134"/>
      <c r="J4" s="4"/>
    </row>
    <row r="5" spans="1:10" ht="65.25" customHeight="1" thickBot="1" thickTop="1">
      <c r="A5" s="132"/>
      <c r="B5" s="132"/>
      <c r="C5" s="121"/>
      <c r="D5" s="121"/>
      <c r="E5" s="121"/>
      <c r="F5" s="79" t="s">
        <v>0</v>
      </c>
      <c r="G5" s="80" t="s">
        <v>50</v>
      </c>
      <c r="H5" s="52" t="s">
        <v>30</v>
      </c>
      <c r="I5" s="53" t="s">
        <v>51</v>
      </c>
      <c r="J5" s="4"/>
    </row>
    <row r="6" spans="1:11" ht="13.5" customHeight="1" thickBot="1" thickTop="1">
      <c r="A6" s="54">
        <v>1</v>
      </c>
      <c r="B6" s="54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7">
        <v>9</v>
      </c>
      <c r="J6" s="4"/>
      <c r="K6" s="51"/>
    </row>
    <row r="7" spans="1:12" ht="12.75" customHeight="1" thickTop="1">
      <c r="A7" s="19" t="s">
        <v>3</v>
      </c>
      <c r="B7" s="20" t="s">
        <v>23</v>
      </c>
      <c r="C7" s="21">
        <f>C9+C10+C11</f>
        <v>834647594</v>
      </c>
      <c r="D7" s="21">
        <f aca="true" t="shared" si="0" ref="D7:I7">D9+D10+D11</f>
        <v>416650909.8000001</v>
      </c>
      <c r="E7" s="21">
        <f t="shared" si="0"/>
        <v>438274532.87460995</v>
      </c>
      <c r="F7" s="22">
        <f t="shared" si="0"/>
        <v>3505</v>
      </c>
      <c r="G7" s="22">
        <f t="shared" si="0"/>
        <v>2003</v>
      </c>
      <c r="H7" s="21">
        <f t="shared" si="0"/>
        <v>725514407.78333</v>
      </c>
      <c r="I7" s="21">
        <f t="shared" si="0"/>
        <v>341480267.88343</v>
      </c>
      <c r="J7" s="4"/>
      <c r="K7" s="18">
        <f>F7-G7</f>
        <v>1502</v>
      </c>
      <c r="L7" s="61">
        <f>H7-I7</f>
        <v>384034139.89989996</v>
      </c>
    </row>
    <row r="8" spans="1:12" ht="12.75" customHeight="1">
      <c r="A8" s="23"/>
      <c r="B8" s="24" t="s">
        <v>1</v>
      </c>
      <c r="C8" s="58"/>
      <c r="D8" s="58"/>
      <c r="E8" s="58"/>
      <c r="F8" s="49"/>
      <c r="G8" s="49"/>
      <c r="H8" s="25"/>
      <c r="I8" s="25"/>
      <c r="J8" s="4"/>
      <c r="K8" s="18">
        <f aca="true" t="shared" si="1" ref="K8:K71">F8-G8</f>
        <v>0</v>
      </c>
      <c r="L8" s="61">
        <f aca="true" t="shared" si="2" ref="L8:L71">H8-I8</f>
        <v>0</v>
      </c>
    </row>
    <row r="9" spans="1:14" ht="12.75" customHeight="1">
      <c r="A9" s="26" t="s">
        <v>4</v>
      </c>
      <c r="B9" s="27" t="s">
        <v>25</v>
      </c>
      <c r="C9" s="28">
        <f>C13+C21+C25</f>
        <v>310614922.59999996</v>
      </c>
      <c r="D9" s="28">
        <f aca="true" t="shared" si="3" ref="D9:I9">D13+D21+D25</f>
        <v>130969675.00000001</v>
      </c>
      <c r="E9" s="28">
        <f t="shared" si="3"/>
        <v>148452238.07461</v>
      </c>
      <c r="F9" s="29">
        <f t="shared" si="3"/>
        <v>2163</v>
      </c>
      <c r="G9" s="29">
        <f t="shared" si="3"/>
        <v>1281</v>
      </c>
      <c r="H9" s="28">
        <f t="shared" si="3"/>
        <v>267867250.18332997</v>
      </c>
      <c r="I9" s="28">
        <f t="shared" si="3"/>
        <v>118689315.38343</v>
      </c>
      <c r="J9" s="4"/>
      <c r="K9" s="18">
        <f t="shared" si="1"/>
        <v>882</v>
      </c>
      <c r="L9" s="61">
        <f t="shared" si="2"/>
        <v>149177934.79989997</v>
      </c>
      <c r="M9" s="60"/>
      <c r="N9" s="60"/>
    </row>
    <row r="10" spans="1:14" ht="24.75" customHeight="1">
      <c r="A10" s="30" t="s">
        <v>5</v>
      </c>
      <c r="B10" s="31" t="s">
        <v>26</v>
      </c>
      <c r="C10" s="28">
        <f>C18+C22+C29</f>
        <v>2111164.5999999996</v>
      </c>
      <c r="D10" s="28">
        <f aca="true" t="shared" si="4" ref="D10:I10">D18+D22+D29</f>
        <v>402462.6</v>
      </c>
      <c r="E10" s="28">
        <f t="shared" si="4"/>
        <v>402462.6</v>
      </c>
      <c r="F10" s="29">
        <f>F18+F22+F29</f>
        <v>0</v>
      </c>
      <c r="G10" s="29">
        <f t="shared" si="4"/>
        <v>0</v>
      </c>
      <c r="H10" s="28">
        <f t="shared" si="4"/>
        <v>1862561.2</v>
      </c>
      <c r="I10" s="28">
        <f t="shared" si="4"/>
        <v>0</v>
      </c>
      <c r="J10" s="4"/>
      <c r="K10" s="18">
        <f t="shared" si="1"/>
        <v>0</v>
      </c>
      <c r="L10" s="61">
        <f t="shared" si="2"/>
        <v>1862561.2</v>
      </c>
      <c r="M10" s="61"/>
      <c r="N10" s="61"/>
    </row>
    <row r="11" spans="1:12" ht="13.5" customHeight="1" thickBot="1">
      <c r="A11" s="32" t="s">
        <v>6</v>
      </c>
      <c r="B11" s="33" t="s">
        <v>27</v>
      </c>
      <c r="C11" s="34">
        <f>C19+C23+C30</f>
        <v>521921506.8</v>
      </c>
      <c r="D11" s="34">
        <f aca="true" t="shared" si="5" ref="D11:I11">D19+D23+D30</f>
        <v>285278772.20000005</v>
      </c>
      <c r="E11" s="34">
        <f t="shared" si="5"/>
        <v>289419832.2</v>
      </c>
      <c r="F11" s="35">
        <f t="shared" si="5"/>
        <v>1342</v>
      </c>
      <c r="G11" s="35">
        <f t="shared" si="5"/>
        <v>722</v>
      </c>
      <c r="H11" s="34">
        <f t="shared" si="5"/>
        <v>455784596.4</v>
      </c>
      <c r="I11" s="34">
        <f t="shared" si="5"/>
        <v>222790952.5</v>
      </c>
      <c r="J11" s="4"/>
      <c r="K11" s="18">
        <f t="shared" si="1"/>
        <v>620</v>
      </c>
      <c r="L11" s="61">
        <f t="shared" si="2"/>
        <v>232993643.89999998</v>
      </c>
    </row>
    <row r="12" spans="1:12" ht="13.5" customHeight="1" thickTop="1">
      <c r="A12" s="19" t="s">
        <v>7</v>
      </c>
      <c r="B12" s="36" t="s">
        <v>18</v>
      </c>
      <c r="C12" s="21">
        <f>C13+C18+C19</f>
        <v>535462872</v>
      </c>
      <c r="D12" s="21">
        <f aca="true" t="shared" si="6" ref="D12:I12">D13+D18+D19</f>
        <v>350362089.00000006</v>
      </c>
      <c r="E12" s="21">
        <f t="shared" si="6"/>
        <v>357459961.77461</v>
      </c>
      <c r="F12" s="22">
        <f t="shared" si="6"/>
        <v>2713</v>
      </c>
      <c r="G12" s="22">
        <f t="shared" si="6"/>
        <v>1473</v>
      </c>
      <c r="H12" s="21">
        <f t="shared" si="6"/>
        <v>496372405.18332994</v>
      </c>
      <c r="I12" s="21">
        <f t="shared" si="6"/>
        <v>242152073.08343</v>
      </c>
      <c r="J12" s="4"/>
      <c r="K12" s="18">
        <f t="shared" si="1"/>
        <v>1240</v>
      </c>
      <c r="L12" s="61">
        <f t="shared" si="2"/>
        <v>254220332.09989995</v>
      </c>
    </row>
    <row r="13" spans="1:12" ht="12" customHeight="1">
      <c r="A13" s="30" t="s">
        <v>8</v>
      </c>
      <c r="B13" s="31" t="s">
        <v>25</v>
      </c>
      <c r="C13" s="28">
        <f>C15+C16+C17</f>
        <v>206420000.59999996</v>
      </c>
      <c r="D13" s="28">
        <f aca="true" t="shared" si="7" ref="D13:I13">D15+D16+D17</f>
        <v>82529024.60000001</v>
      </c>
      <c r="E13" s="28">
        <f t="shared" si="7"/>
        <v>86381832.17461</v>
      </c>
      <c r="F13" s="29">
        <f>F15+F16+F17</f>
        <v>1631</v>
      </c>
      <c r="G13" s="29">
        <f t="shared" si="7"/>
        <v>902</v>
      </c>
      <c r="H13" s="28">
        <f t="shared" si="7"/>
        <v>166769977.78333</v>
      </c>
      <c r="I13" s="28">
        <f t="shared" si="7"/>
        <v>20287252.08343</v>
      </c>
      <c r="J13" s="4"/>
      <c r="K13" s="18">
        <f t="shared" si="1"/>
        <v>729</v>
      </c>
      <c r="L13" s="61">
        <f t="shared" si="2"/>
        <v>146482725.6999</v>
      </c>
    </row>
    <row r="14" spans="1:12" ht="15" customHeight="1">
      <c r="A14" s="30"/>
      <c r="B14" s="37" t="s">
        <v>1</v>
      </c>
      <c r="C14" s="28"/>
      <c r="D14" s="28"/>
      <c r="E14" s="59"/>
      <c r="F14" s="29"/>
      <c r="G14" s="29"/>
      <c r="H14" s="28"/>
      <c r="I14" s="28"/>
      <c r="J14" s="4"/>
      <c r="K14" s="18">
        <f t="shared" si="1"/>
        <v>0</v>
      </c>
      <c r="L14" s="61">
        <f t="shared" si="2"/>
        <v>0</v>
      </c>
    </row>
    <row r="15" spans="1:12" ht="11.25" customHeight="1">
      <c r="A15" s="30"/>
      <c r="B15" s="38" t="s">
        <v>2</v>
      </c>
      <c r="C15" s="28">
        <f>C40+C65+C90+C115+C140+C165+C190</f>
        <v>200291083.39999998</v>
      </c>
      <c r="D15" s="28">
        <f aca="true" t="shared" si="8" ref="D15:I15">D40+D65+D90+D115+D140+D165+D190</f>
        <v>81022300.60000001</v>
      </c>
      <c r="E15" s="28">
        <f t="shared" si="8"/>
        <v>84875108.17461</v>
      </c>
      <c r="F15" s="29">
        <f t="shared" si="8"/>
        <v>1621</v>
      </c>
      <c r="G15" s="29">
        <f t="shared" si="8"/>
        <v>902</v>
      </c>
      <c r="H15" s="28">
        <f t="shared" si="8"/>
        <v>161257842.78333</v>
      </c>
      <c r="I15" s="28">
        <f t="shared" si="8"/>
        <v>20287252.08343</v>
      </c>
      <c r="J15" s="4"/>
      <c r="K15" s="18">
        <f t="shared" si="1"/>
        <v>719</v>
      </c>
      <c r="L15" s="61">
        <f t="shared" si="2"/>
        <v>140970590.6999</v>
      </c>
    </row>
    <row r="16" spans="1:12" ht="23.25" customHeight="1">
      <c r="A16" s="26"/>
      <c r="B16" s="39" t="s">
        <v>33</v>
      </c>
      <c r="C16" s="28">
        <f>C41+C66+C91+C116+C141+C166+C191</f>
        <v>153101.7</v>
      </c>
      <c r="D16" s="28">
        <f aca="true" t="shared" si="9" ref="D16:I16">D41+D66+D91+D116+D141+D166+D191</f>
        <v>0</v>
      </c>
      <c r="E16" s="28">
        <f t="shared" si="9"/>
        <v>0</v>
      </c>
      <c r="F16" s="29">
        <f t="shared" si="9"/>
        <v>6</v>
      </c>
      <c r="G16" s="29">
        <f t="shared" si="9"/>
        <v>0</v>
      </c>
      <c r="H16" s="28">
        <f t="shared" si="9"/>
        <v>5407.8</v>
      </c>
      <c r="I16" s="28">
        <f t="shared" si="9"/>
        <v>0</v>
      </c>
      <c r="J16" s="4"/>
      <c r="K16" s="18">
        <f t="shared" si="1"/>
        <v>6</v>
      </c>
      <c r="L16" s="61">
        <f t="shared" si="2"/>
        <v>5407.8</v>
      </c>
    </row>
    <row r="17" spans="1:12" ht="12.75" customHeight="1">
      <c r="A17" s="40"/>
      <c r="B17" s="39" t="s">
        <v>31</v>
      </c>
      <c r="C17" s="28">
        <f>C42+C67+C92+C117+C142+C167+C192</f>
        <v>5975815.5</v>
      </c>
      <c r="D17" s="28">
        <f aca="true" t="shared" si="10" ref="D17:I17">D42+D67+D92+D117+D142+D167+D192</f>
        <v>1506724</v>
      </c>
      <c r="E17" s="28">
        <f t="shared" si="10"/>
        <v>1506724</v>
      </c>
      <c r="F17" s="29">
        <f t="shared" si="10"/>
        <v>4</v>
      </c>
      <c r="G17" s="29">
        <f t="shared" si="10"/>
        <v>0</v>
      </c>
      <c r="H17" s="28">
        <f t="shared" si="10"/>
        <v>5506727.2</v>
      </c>
      <c r="I17" s="28">
        <f t="shared" si="10"/>
        <v>0</v>
      </c>
      <c r="J17" s="4"/>
      <c r="K17" s="18">
        <f t="shared" si="1"/>
        <v>4</v>
      </c>
      <c r="L17" s="61">
        <f t="shared" si="2"/>
        <v>5506727.2</v>
      </c>
    </row>
    <row r="18" spans="1:12" ht="21.75" customHeight="1">
      <c r="A18" s="30" t="s">
        <v>9</v>
      </c>
      <c r="B18" s="41" t="s">
        <v>26</v>
      </c>
      <c r="C18" s="28">
        <f>C43+C68+C93+C118+C143+C168+C193</f>
        <v>2111164.5999999996</v>
      </c>
      <c r="D18" s="28">
        <f aca="true" t="shared" si="11" ref="D18:I18">D43+D68+D93+D118+D143+D168+D193</f>
        <v>402462.6</v>
      </c>
      <c r="E18" s="28">
        <f t="shared" si="11"/>
        <v>402462.6</v>
      </c>
      <c r="F18" s="29">
        <f>F43+F68+F93+F118+F143+F168+F193</f>
        <v>0</v>
      </c>
      <c r="G18" s="29">
        <f t="shared" si="11"/>
        <v>0</v>
      </c>
      <c r="H18" s="28">
        <f t="shared" si="11"/>
        <v>1862561.2</v>
      </c>
      <c r="I18" s="28">
        <f t="shared" si="11"/>
        <v>0</v>
      </c>
      <c r="J18" s="4"/>
      <c r="K18" s="18">
        <f t="shared" si="1"/>
        <v>0</v>
      </c>
      <c r="L18" s="61">
        <f t="shared" si="2"/>
        <v>1862561.2</v>
      </c>
    </row>
    <row r="19" spans="1:12" ht="14.25" customHeight="1" thickBot="1">
      <c r="A19" s="32" t="s">
        <v>10</v>
      </c>
      <c r="B19" s="42" t="s">
        <v>27</v>
      </c>
      <c r="C19" s="28">
        <f>C44+C69+C94+C119+C144+C169+C194</f>
        <v>326931706.8</v>
      </c>
      <c r="D19" s="28">
        <f aca="true" t="shared" si="12" ref="D19:I19">D44+D69+D94+D119+D144+D169+D194</f>
        <v>267430601.80000004</v>
      </c>
      <c r="E19" s="28">
        <f t="shared" si="12"/>
        <v>270675667</v>
      </c>
      <c r="F19" s="29">
        <f t="shared" si="12"/>
        <v>1082</v>
      </c>
      <c r="G19" s="29">
        <f t="shared" si="12"/>
        <v>571</v>
      </c>
      <c r="H19" s="28">
        <f t="shared" si="12"/>
        <v>327739866.2</v>
      </c>
      <c r="I19" s="28">
        <f t="shared" si="12"/>
        <v>221864821</v>
      </c>
      <c r="J19" s="4"/>
      <c r="K19" s="18">
        <f t="shared" si="1"/>
        <v>511</v>
      </c>
      <c r="L19" s="61">
        <f t="shared" si="2"/>
        <v>105875045.19999999</v>
      </c>
    </row>
    <row r="20" spans="1:12" ht="14.25" customHeight="1" thickTop="1">
      <c r="A20" s="19">
        <v>3</v>
      </c>
      <c r="B20" s="36" t="s">
        <v>19</v>
      </c>
      <c r="C20" s="21">
        <f>C21+C22+C23</f>
        <v>2250673.1</v>
      </c>
      <c r="D20" s="21">
        <f aca="true" t="shared" si="13" ref="D20:I20">D21+D22+D23</f>
        <v>556173.4</v>
      </c>
      <c r="E20" s="21">
        <f t="shared" si="13"/>
        <v>450540.7</v>
      </c>
      <c r="F20" s="22">
        <f t="shared" si="13"/>
        <v>312</v>
      </c>
      <c r="G20" s="22">
        <f t="shared" si="13"/>
        <v>164</v>
      </c>
      <c r="H20" s="21">
        <f t="shared" si="13"/>
        <v>1665957.7</v>
      </c>
      <c r="I20" s="21">
        <f t="shared" si="13"/>
        <v>843904.9</v>
      </c>
      <c r="J20" s="4"/>
      <c r="K20" s="18">
        <f t="shared" si="1"/>
        <v>148</v>
      </c>
      <c r="L20" s="61">
        <f t="shared" si="2"/>
        <v>822052.7999999999</v>
      </c>
    </row>
    <row r="21" spans="1:12" ht="14.25" customHeight="1">
      <c r="A21" s="40" t="s">
        <v>11</v>
      </c>
      <c r="B21" s="43" t="s">
        <v>25</v>
      </c>
      <c r="C21" s="28">
        <f>C46+C71+C96+C121+C146+C171+C196</f>
        <v>751973.1</v>
      </c>
      <c r="D21" s="28">
        <f aca="true" t="shared" si="14" ref="D21:I21">D46+D71+D96+D121+D146+D171+D196</f>
        <v>303090.4</v>
      </c>
      <c r="E21" s="28">
        <f t="shared" si="14"/>
        <v>306609.7</v>
      </c>
      <c r="F21" s="29">
        <f t="shared" si="14"/>
        <v>84</v>
      </c>
      <c r="G21" s="29">
        <f t="shared" si="14"/>
        <v>31</v>
      </c>
      <c r="H21" s="28">
        <f t="shared" si="14"/>
        <v>624441.7</v>
      </c>
      <c r="I21" s="28">
        <f t="shared" si="14"/>
        <v>144062.9</v>
      </c>
      <c r="J21" s="4"/>
      <c r="K21" s="18">
        <f t="shared" si="1"/>
        <v>53</v>
      </c>
      <c r="L21" s="61">
        <f t="shared" si="2"/>
        <v>480378.79999999993</v>
      </c>
    </row>
    <row r="22" spans="1:12" ht="22.5" customHeight="1">
      <c r="A22" s="40" t="s">
        <v>13</v>
      </c>
      <c r="B22" s="43" t="s">
        <v>26</v>
      </c>
      <c r="C22" s="28">
        <f>C47+C72+C97+C122+C147+C172+C197</f>
        <v>0</v>
      </c>
      <c r="D22" s="28">
        <f aca="true" t="shared" si="15" ref="D22:I22">D47+D72+D97+D122+D147+D172+D197</f>
        <v>0</v>
      </c>
      <c r="E22" s="28">
        <f t="shared" si="15"/>
        <v>0</v>
      </c>
      <c r="F22" s="29">
        <f t="shared" si="15"/>
        <v>0</v>
      </c>
      <c r="G22" s="29">
        <f t="shared" si="15"/>
        <v>0</v>
      </c>
      <c r="H22" s="28">
        <f t="shared" si="15"/>
        <v>0</v>
      </c>
      <c r="I22" s="28">
        <f t="shared" si="15"/>
        <v>0</v>
      </c>
      <c r="J22" s="4"/>
      <c r="K22" s="18">
        <f t="shared" si="1"/>
        <v>0</v>
      </c>
      <c r="L22" s="61">
        <f t="shared" si="2"/>
        <v>0</v>
      </c>
    </row>
    <row r="23" spans="1:12" ht="14.25" customHeight="1" thickBot="1">
      <c r="A23" s="32" t="s">
        <v>12</v>
      </c>
      <c r="B23" s="42" t="s">
        <v>27</v>
      </c>
      <c r="C23" s="28">
        <f>C48+C73+C98+C123+C148+C173+C198</f>
        <v>1498700</v>
      </c>
      <c r="D23" s="28">
        <f aca="true" t="shared" si="16" ref="D23:I23">D48+D73+D98+D123+D148+D173+D198</f>
        <v>253083</v>
      </c>
      <c r="E23" s="28">
        <f t="shared" si="16"/>
        <v>143931</v>
      </c>
      <c r="F23" s="29">
        <f t="shared" si="16"/>
        <v>228</v>
      </c>
      <c r="G23" s="29">
        <f t="shared" si="16"/>
        <v>133</v>
      </c>
      <c r="H23" s="28">
        <f t="shared" si="16"/>
        <v>1041516</v>
      </c>
      <c r="I23" s="28">
        <f t="shared" si="16"/>
        <v>699842</v>
      </c>
      <c r="J23" s="4"/>
      <c r="K23" s="18">
        <f t="shared" si="1"/>
        <v>95</v>
      </c>
      <c r="L23" s="61">
        <f t="shared" si="2"/>
        <v>341674</v>
      </c>
    </row>
    <row r="24" spans="1:12" ht="14.25" customHeight="1" thickTop="1">
      <c r="A24" s="19" t="s">
        <v>14</v>
      </c>
      <c r="B24" s="20" t="s">
        <v>20</v>
      </c>
      <c r="C24" s="21">
        <f aca="true" t="shared" si="17" ref="C24:I24">C25+C29+C30</f>
        <v>296934048.9</v>
      </c>
      <c r="D24" s="21">
        <f t="shared" si="17"/>
        <v>65732647.4</v>
      </c>
      <c r="E24" s="21">
        <f t="shared" si="17"/>
        <v>80364030.39999999</v>
      </c>
      <c r="F24" s="22">
        <f t="shared" si="17"/>
        <v>480</v>
      </c>
      <c r="G24" s="22">
        <f t="shared" si="17"/>
        <v>366</v>
      </c>
      <c r="H24" s="21">
        <f t="shared" si="17"/>
        <v>227476044.89999998</v>
      </c>
      <c r="I24" s="21">
        <f t="shared" si="17"/>
        <v>98484289.9</v>
      </c>
      <c r="J24" s="4"/>
      <c r="K24" s="18">
        <f t="shared" si="1"/>
        <v>114</v>
      </c>
      <c r="L24" s="61">
        <f t="shared" si="2"/>
        <v>128991754.99999997</v>
      </c>
    </row>
    <row r="25" spans="1:12" ht="14.25" customHeight="1">
      <c r="A25" s="30" t="s">
        <v>17</v>
      </c>
      <c r="B25" s="37" t="s">
        <v>25</v>
      </c>
      <c r="C25" s="28">
        <f>C50+C75+C100+C125+C150+C175+C200</f>
        <v>103442948.89999999</v>
      </c>
      <c r="D25" s="28">
        <f aca="true" t="shared" si="18" ref="D25:I25">D50+D75+D100+D125+D150+D175+D200</f>
        <v>48137560</v>
      </c>
      <c r="E25" s="28">
        <f t="shared" si="18"/>
        <v>61763796.199999996</v>
      </c>
      <c r="F25" s="29">
        <f t="shared" si="18"/>
        <v>448</v>
      </c>
      <c r="G25" s="29">
        <f t="shared" si="18"/>
        <v>348</v>
      </c>
      <c r="H25" s="28">
        <f t="shared" si="18"/>
        <v>100472830.69999999</v>
      </c>
      <c r="I25" s="28">
        <f t="shared" si="18"/>
        <v>98258000.4</v>
      </c>
      <c r="J25" s="4"/>
      <c r="K25" s="18">
        <f t="shared" si="1"/>
        <v>100</v>
      </c>
      <c r="L25" s="61">
        <f t="shared" si="2"/>
        <v>2214830.299999982</v>
      </c>
    </row>
    <row r="26" spans="1:12" ht="12" customHeight="1">
      <c r="A26" s="30"/>
      <c r="B26" s="31" t="s">
        <v>1</v>
      </c>
      <c r="C26" s="28"/>
      <c r="D26" s="28"/>
      <c r="E26" s="28"/>
      <c r="F26" s="29"/>
      <c r="G26" s="29"/>
      <c r="H26" s="28"/>
      <c r="I26" s="28"/>
      <c r="J26" s="4"/>
      <c r="K26" s="18">
        <f t="shared" si="1"/>
        <v>0</v>
      </c>
      <c r="L26" s="61">
        <f t="shared" si="2"/>
        <v>0</v>
      </c>
    </row>
    <row r="27" spans="1:12" ht="14.25" customHeight="1">
      <c r="A27" s="30"/>
      <c r="B27" s="44" t="s">
        <v>24</v>
      </c>
      <c r="C27" s="28">
        <f>C52+C77+C102+C127+C152+C177+C202</f>
        <v>103442948.89999999</v>
      </c>
      <c r="D27" s="28">
        <f aca="true" t="shared" si="19" ref="D27:I27">D52+D77+D102+D127+D152+D177+D202</f>
        <v>48137560</v>
      </c>
      <c r="E27" s="28">
        <f t="shared" si="19"/>
        <v>61763796.199999996</v>
      </c>
      <c r="F27" s="29">
        <f t="shared" si="19"/>
        <v>448</v>
      </c>
      <c r="G27" s="29">
        <f t="shared" si="19"/>
        <v>348</v>
      </c>
      <c r="H27" s="28">
        <f t="shared" si="19"/>
        <v>100472830.69999999</v>
      </c>
      <c r="I27" s="28">
        <f t="shared" si="19"/>
        <v>98258000.4</v>
      </c>
      <c r="J27" s="4"/>
      <c r="K27" s="18">
        <f t="shared" si="1"/>
        <v>100</v>
      </c>
      <c r="L27" s="61">
        <f t="shared" si="2"/>
        <v>2214830.299999982</v>
      </c>
    </row>
    <row r="28" spans="1:12" ht="14.25" customHeight="1">
      <c r="A28" s="30"/>
      <c r="B28" s="45" t="s">
        <v>32</v>
      </c>
      <c r="C28" s="28">
        <f>C53+C78+C103+C128+C153+C178+C203</f>
        <v>0</v>
      </c>
      <c r="D28" s="28">
        <f aca="true" t="shared" si="20" ref="D28:I28">D53+D78+D103+D128+D153+D178+D203</f>
        <v>0</v>
      </c>
      <c r="E28" s="28">
        <f t="shared" si="20"/>
        <v>0</v>
      </c>
      <c r="F28" s="29">
        <f t="shared" si="20"/>
        <v>0</v>
      </c>
      <c r="G28" s="29">
        <f t="shared" si="20"/>
        <v>0</v>
      </c>
      <c r="H28" s="28">
        <f t="shared" si="20"/>
        <v>0</v>
      </c>
      <c r="I28" s="28">
        <f t="shared" si="20"/>
        <v>0</v>
      </c>
      <c r="J28" s="4"/>
      <c r="K28" s="18">
        <f t="shared" si="1"/>
        <v>0</v>
      </c>
      <c r="L28" s="61">
        <f t="shared" si="2"/>
        <v>0</v>
      </c>
    </row>
    <row r="29" spans="1:12" ht="24.75" customHeight="1">
      <c r="A29" s="30" t="s">
        <v>15</v>
      </c>
      <c r="B29" s="31" t="s">
        <v>26</v>
      </c>
      <c r="C29" s="28">
        <f>C54+C79+C104+C129+C154+C179+C204</f>
        <v>0</v>
      </c>
      <c r="D29" s="28">
        <f aca="true" t="shared" si="21" ref="D29:I29">D54+D79+D104+D129+D154+D179+D204</f>
        <v>0</v>
      </c>
      <c r="E29" s="28">
        <f t="shared" si="21"/>
        <v>0</v>
      </c>
      <c r="F29" s="29">
        <f t="shared" si="21"/>
        <v>0</v>
      </c>
      <c r="G29" s="29">
        <f t="shared" si="21"/>
        <v>0</v>
      </c>
      <c r="H29" s="28">
        <f t="shared" si="21"/>
        <v>0</v>
      </c>
      <c r="I29" s="28">
        <f t="shared" si="21"/>
        <v>0</v>
      </c>
      <c r="J29" s="4"/>
      <c r="K29" s="18">
        <f t="shared" si="1"/>
        <v>0</v>
      </c>
      <c r="L29" s="61">
        <f t="shared" si="2"/>
        <v>0</v>
      </c>
    </row>
    <row r="30" spans="1:13" ht="15" customHeight="1" thickBot="1">
      <c r="A30" s="46" t="s">
        <v>16</v>
      </c>
      <c r="B30" s="47" t="s">
        <v>27</v>
      </c>
      <c r="C30" s="34">
        <f>C55+C80+C105+C130+C155+C180+C205</f>
        <v>193491100</v>
      </c>
      <c r="D30" s="34">
        <f aca="true" t="shared" si="22" ref="D30:I30">D55+D80+D105+D130+D155+D180+D205</f>
        <v>17595087.4</v>
      </c>
      <c r="E30" s="34">
        <f t="shared" si="22"/>
        <v>18600234.2</v>
      </c>
      <c r="F30" s="35">
        <f t="shared" si="22"/>
        <v>32</v>
      </c>
      <c r="G30" s="35">
        <f t="shared" si="22"/>
        <v>18</v>
      </c>
      <c r="H30" s="34">
        <f t="shared" si="22"/>
        <v>127003214.2</v>
      </c>
      <c r="I30" s="34">
        <f t="shared" si="22"/>
        <v>226289.5</v>
      </c>
      <c r="J30" s="4"/>
      <c r="K30" s="18">
        <f t="shared" si="1"/>
        <v>14</v>
      </c>
      <c r="L30" s="61">
        <f t="shared" si="2"/>
        <v>126776924.7</v>
      </c>
      <c r="M30" s="3"/>
    </row>
    <row r="31" spans="1:13" ht="39" customHeight="1" hidden="1" thickBot="1" thickTop="1">
      <c r="A31" s="9"/>
      <c r="B31" s="10"/>
      <c r="C31" s="11"/>
      <c r="D31" s="11"/>
      <c r="E31" s="11"/>
      <c r="F31" s="12"/>
      <c r="G31" s="12"/>
      <c r="H31" s="11"/>
      <c r="I31" s="13"/>
      <c r="J31" s="4"/>
      <c r="K31" s="18">
        <f t="shared" si="1"/>
        <v>0</v>
      </c>
      <c r="L31" s="61">
        <f t="shared" si="2"/>
        <v>0</v>
      </c>
      <c r="M31" s="3"/>
    </row>
    <row r="32" spans="1:13" ht="41.25" customHeight="1" thickTop="1">
      <c r="A32" s="67" t="s">
        <v>3</v>
      </c>
      <c r="B32" s="68" t="s">
        <v>39</v>
      </c>
      <c r="C32" s="84">
        <f>C34+C35+C36</f>
        <v>223691236.5</v>
      </c>
      <c r="D32" s="84">
        <f aca="true" t="shared" si="23" ref="D32:I32">D34+D35+D36</f>
        <v>226004939.50000003</v>
      </c>
      <c r="E32" s="84">
        <f t="shared" si="23"/>
        <v>231930643.79999998</v>
      </c>
      <c r="F32" s="90">
        <f t="shared" si="23"/>
        <v>582</v>
      </c>
      <c r="G32" s="90">
        <f t="shared" si="23"/>
        <v>436</v>
      </c>
      <c r="H32" s="84">
        <f t="shared" si="23"/>
        <v>285877487.4</v>
      </c>
      <c r="I32" s="84">
        <f t="shared" si="23"/>
        <v>225290251.4</v>
      </c>
      <c r="J32" s="4"/>
      <c r="K32" s="18">
        <f t="shared" si="1"/>
        <v>146</v>
      </c>
      <c r="L32" s="61">
        <f t="shared" si="2"/>
        <v>60587235.99999997</v>
      </c>
      <c r="M32" s="3"/>
    </row>
    <row r="33" spans="1:13" ht="15" customHeight="1">
      <c r="A33" s="67"/>
      <c r="B33" s="24" t="s">
        <v>1</v>
      </c>
      <c r="C33" s="85"/>
      <c r="D33" s="85"/>
      <c r="E33" s="85"/>
      <c r="F33" s="91"/>
      <c r="G33" s="91"/>
      <c r="H33" s="85"/>
      <c r="I33" s="85"/>
      <c r="J33" s="4"/>
      <c r="K33" s="18">
        <f t="shared" si="1"/>
        <v>0</v>
      </c>
      <c r="L33" s="61">
        <f t="shared" si="2"/>
        <v>0</v>
      </c>
      <c r="M33" s="3"/>
    </row>
    <row r="34" spans="1:14" ht="15" customHeight="1">
      <c r="A34" s="69" t="s">
        <v>4</v>
      </c>
      <c r="B34" s="37" t="s">
        <v>25</v>
      </c>
      <c r="C34" s="86">
        <f>C40+C46+C50</f>
        <v>9667836.5</v>
      </c>
      <c r="D34" s="86">
        <f aca="true" t="shared" si="24" ref="D34:I34">D40+D46+D50</f>
        <v>8259255.8</v>
      </c>
      <c r="E34" s="86">
        <f t="shared" si="24"/>
        <v>8398055.4</v>
      </c>
      <c r="F34" s="92">
        <f t="shared" si="24"/>
        <v>6</v>
      </c>
      <c r="G34" s="92">
        <f t="shared" si="24"/>
        <v>6</v>
      </c>
      <c r="H34" s="86">
        <f t="shared" si="24"/>
        <v>9667836.5</v>
      </c>
      <c r="I34" s="86">
        <f t="shared" si="24"/>
        <v>9667836.5</v>
      </c>
      <c r="J34" s="4"/>
      <c r="K34" s="18">
        <f t="shared" si="1"/>
        <v>0</v>
      </c>
      <c r="L34" s="61">
        <f t="shared" si="2"/>
        <v>0</v>
      </c>
      <c r="M34" s="62"/>
      <c r="N34" s="61"/>
    </row>
    <row r="35" spans="1:13" ht="15" customHeight="1">
      <c r="A35" s="69" t="s">
        <v>5</v>
      </c>
      <c r="B35" s="37" t="s">
        <v>26</v>
      </c>
      <c r="C35" s="86">
        <f aca="true" t="shared" si="25" ref="C35:I35">C41+C47+C51</f>
        <v>0</v>
      </c>
      <c r="D35" s="86">
        <f t="shared" si="25"/>
        <v>0</v>
      </c>
      <c r="E35" s="86">
        <f t="shared" si="25"/>
        <v>0</v>
      </c>
      <c r="F35" s="92">
        <f t="shared" si="25"/>
        <v>0</v>
      </c>
      <c r="G35" s="92">
        <f t="shared" si="25"/>
        <v>0</v>
      </c>
      <c r="H35" s="86">
        <f t="shared" si="25"/>
        <v>0</v>
      </c>
      <c r="I35" s="86">
        <f t="shared" si="25"/>
        <v>0</v>
      </c>
      <c r="J35" s="4"/>
      <c r="K35" s="18">
        <f t="shared" si="1"/>
        <v>0</v>
      </c>
      <c r="L35" s="61">
        <f t="shared" si="2"/>
        <v>0</v>
      </c>
      <c r="M35" s="3"/>
    </row>
    <row r="36" spans="1:13" ht="15" customHeight="1" thickBot="1">
      <c r="A36" s="70" t="s">
        <v>6</v>
      </c>
      <c r="B36" s="33" t="s">
        <v>27</v>
      </c>
      <c r="C36" s="86">
        <f>C44+C48+C55</f>
        <v>214023400</v>
      </c>
      <c r="D36" s="86">
        <f aca="true" t="shared" si="26" ref="D36:I36">D44+D48+D55</f>
        <v>217745683.70000002</v>
      </c>
      <c r="E36" s="86">
        <f t="shared" si="26"/>
        <v>223532588.39999998</v>
      </c>
      <c r="F36" s="92">
        <f t="shared" si="26"/>
        <v>576</v>
      </c>
      <c r="G36" s="92">
        <f t="shared" si="26"/>
        <v>430</v>
      </c>
      <c r="H36" s="86">
        <f t="shared" si="26"/>
        <v>276209650.9</v>
      </c>
      <c r="I36" s="86">
        <f t="shared" si="26"/>
        <v>215622414.9</v>
      </c>
      <c r="J36" s="66"/>
      <c r="K36" s="18">
        <f t="shared" si="1"/>
        <v>146</v>
      </c>
      <c r="L36" s="61">
        <f t="shared" si="2"/>
        <v>60587235.99999997</v>
      </c>
      <c r="M36" s="3"/>
    </row>
    <row r="37" spans="1:13" ht="15" customHeight="1" thickTop="1">
      <c r="A37" s="71" t="s">
        <v>7</v>
      </c>
      <c r="B37" s="72" t="s">
        <v>18</v>
      </c>
      <c r="C37" s="84">
        <v>214475732</v>
      </c>
      <c r="D37" s="84">
        <v>218035052.00000003</v>
      </c>
      <c r="E37" s="84">
        <v>224069908.29999998</v>
      </c>
      <c r="F37" s="90">
        <v>353</v>
      </c>
      <c r="G37" s="90">
        <v>302</v>
      </c>
      <c r="H37" s="84">
        <v>277119166.9</v>
      </c>
      <c r="I37" s="84">
        <v>216873604.9</v>
      </c>
      <c r="J37" s="4"/>
      <c r="K37" s="18">
        <f t="shared" si="1"/>
        <v>51</v>
      </c>
      <c r="L37" s="61">
        <f t="shared" si="2"/>
        <v>60245561.99999997</v>
      </c>
      <c r="M37" s="3"/>
    </row>
    <row r="38" spans="1:13" ht="15" customHeight="1">
      <c r="A38" s="69" t="s">
        <v>8</v>
      </c>
      <c r="B38" s="37" t="s">
        <v>25</v>
      </c>
      <c r="C38" s="86">
        <v>1951032</v>
      </c>
      <c r="D38" s="86">
        <v>542451.3</v>
      </c>
      <c r="E38" s="86">
        <v>681250.9</v>
      </c>
      <c r="F38" s="92">
        <v>5</v>
      </c>
      <c r="G38" s="92">
        <v>5</v>
      </c>
      <c r="H38" s="86">
        <v>1951032</v>
      </c>
      <c r="I38" s="86">
        <v>1951032</v>
      </c>
      <c r="J38" s="4"/>
      <c r="K38" s="18">
        <f t="shared" si="1"/>
        <v>0</v>
      </c>
      <c r="L38" s="61">
        <f t="shared" si="2"/>
        <v>0</v>
      </c>
      <c r="M38" s="3"/>
    </row>
    <row r="39" spans="1:13" ht="15" customHeight="1">
      <c r="A39" s="69"/>
      <c r="B39" s="37" t="s">
        <v>1</v>
      </c>
      <c r="C39" s="86"/>
      <c r="D39" s="86"/>
      <c r="E39" s="86"/>
      <c r="F39" s="92"/>
      <c r="G39" s="92"/>
      <c r="H39" s="86"/>
      <c r="I39" s="86"/>
      <c r="J39" s="4"/>
      <c r="K39" s="18">
        <f t="shared" si="1"/>
        <v>0</v>
      </c>
      <c r="L39" s="61">
        <f t="shared" si="2"/>
        <v>0</v>
      </c>
      <c r="M39" s="3"/>
    </row>
    <row r="40" spans="1:13" ht="15" customHeight="1">
      <c r="A40" s="69"/>
      <c r="B40" s="73" t="s">
        <v>2</v>
      </c>
      <c r="C40" s="86">
        <v>1951032</v>
      </c>
      <c r="D40" s="96">
        <v>542451.3</v>
      </c>
      <c r="E40" s="96">
        <v>681250.9</v>
      </c>
      <c r="F40" s="92">
        <v>5</v>
      </c>
      <c r="G40" s="92">
        <v>5</v>
      </c>
      <c r="H40" s="86">
        <v>1951032</v>
      </c>
      <c r="I40" s="86">
        <v>1951032</v>
      </c>
      <c r="J40" s="4"/>
      <c r="K40" s="18">
        <f t="shared" si="1"/>
        <v>0</v>
      </c>
      <c r="L40" s="61">
        <f t="shared" si="2"/>
        <v>0</v>
      </c>
      <c r="M40" s="3"/>
    </row>
    <row r="41" spans="1:13" ht="25.5" customHeight="1">
      <c r="A41" s="69"/>
      <c r="B41" s="73" t="s">
        <v>33</v>
      </c>
      <c r="C41" s="86">
        <v>0</v>
      </c>
      <c r="D41" s="86">
        <v>0</v>
      </c>
      <c r="E41" s="86">
        <v>0</v>
      </c>
      <c r="F41" s="92">
        <v>0</v>
      </c>
      <c r="G41" s="92">
        <v>0</v>
      </c>
      <c r="H41" s="86">
        <v>0</v>
      </c>
      <c r="I41" s="86">
        <v>0</v>
      </c>
      <c r="J41" s="4"/>
      <c r="K41" s="18">
        <f t="shared" si="1"/>
        <v>0</v>
      </c>
      <c r="L41" s="61">
        <f t="shared" si="2"/>
        <v>0</v>
      </c>
      <c r="M41" s="3"/>
    </row>
    <row r="42" spans="1:13" ht="15" customHeight="1">
      <c r="A42" s="69"/>
      <c r="B42" s="73" t="s">
        <v>31</v>
      </c>
      <c r="C42" s="86">
        <v>0</v>
      </c>
      <c r="D42" s="86">
        <v>0</v>
      </c>
      <c r="E42" s="86">
        <v>0</v>
      </c>
      <c r="F42" s="92">
        <v>0</v>
      </c>
      <c r="G42" s="92">
        <v>0</v>
      </c>
      <c r="H42" s="86">
        <v>0</v>
      </c>
      <c r="I42" s="86">
        <v>0</v>
      </c>
      <c r="J42" s="4"/>
      <c r="K42" s="18">
        <f t="shared" si="1"/>
        <v>0</v>
      </c>
      <c r="L42" s="61">
        <f t="shared" si="2"/>
        <v>0</v>
      </c>
      <c r="M42" s="3"/>
    </row>
    <row r="43" spans="1:13" ht="21.75" customHeight="1">
      <c r="A43" s="69" t="s">
        <v>9</v>
      </c>
      <c r="B43" s="74" t="s">
        <v>26</v>
      </c>
      <c r="C43" s="86">
        <v>0</v>
      </c>
      <c r="D43" s="86">
        <v>0</v>
      </c>
      <c r="E43" s="86">
        <v>0</v>
      </c>
      <c r="F43" s="92">
        <v>0</v>
      </c>
      <c r="G43" s="92">
        <v>0</v>
      </c>
      <c r="H43" s="86">
        <v>0</v>
      </c>
      <c r="I43" s="86">
        <v>0</v>
      </c>
      <c r="J43" s="4"/>
      <c r="K43" s="18">
        <f t="shared" si="1"/>
        <v>0</v>
      </c>
      <c r="L43" s="61">
        <f t="shared" si="2"/>
        <v>0</v>
      </c>
      <c r="M43" s="3"/>
    </row>
    <row r="44" spans="1:13" ht="15" customHeight="1" thickBot="1">
      <c r="A44" s="70" t="s">
        <v>10</v>
      </c>
      <c r="B44" s="42" t="s">
        <v>27</v>
      </c>
      <c r="C44" s="87">
        <v>212524700</v>
      </c>
      <c r="D44" s="97">
        <v>217492600.70000002</v>
      </c>
      <c r="E44" s="97">
        <v>223388657.39999998</v>
      </c>
      <c r="F44" s="93">
        <v>348</v>
      </c>
      <c r="G44" s="93">
        <v>297</v>
      </c>
      <c r="H44" s="87">
        <v>275168134.9</v>
      </c>
      <c r="I44" s="87">
        <v>214922572.9</v>
      </c>
      <c r="J44" s="66"/>
      <c r="K44" s="18">
        <f t="shared" si="1"/>
        <v>51</v>
      </c>
      <c r="L44" s="61">
        <f t="shared" si="2"/>
        <v>60245561.99999997</v>
      </c>
      <c r="M44" s="3"/>
    </row>
    <row r="45" spans="1:13" ht="15" customHeight="1" thickBot="1" thickTop="1">
      <c r="A45" s="71">
        <v>3</v>
      </c>
      <c r="B45" s="72" t="s">
        <v>19</v>
      </c>
      <c r="C45" s="87">
        <v>1498700</v>
      </c>
      <c r="D45" s="84">
        <v>253083</v>
      </c>
      <c r="E45" s="84">
        <v>143931</v>
      </c>
      <c r="F45" s="90">
        <v>228</v>
      </c>
      <c r="G45" s="90">
        <v>133</v>
      </c>
      <c r="H45" s="84">
        <v>1041516</v>
      </c>
      <c r="I45" s="84">
        <v>699842</v>
      </c>
      <c r="J45" s="4"/>
      <c r="K45" s="18">
        <f t="shared" si="1"/>
        <v>95</v>
      </c>
      <c r="L45" s="61">
        <f t="shared" si="2"/>
        <v>341674</v>
      </c>
      <c r="M45" s="3"/>
    </row>
    <row r="46" spans="1:13" ht="15" customHeight="1" thickTop="1">
      <c r="A46" s="69" t="s">
        <v>11</v>
      </c>
      <c r="B46" s="74" t="s">
        <v>25</v>
      </c>
      <c r="C46" s="86">
        <v>0</v>
      </c>
      <c r="D46" s="86">
        <v>0</v>
      </c>
      <c r="E46" s="86">
        <v>0</v>
      </c>
      <c r="F46" s="92">
        <v>0</v>
      </c>
      <c r="G46" s="92">
        <v>0</v>
      </c>
      <c r="H46" s="86">
        <v>0</v>
      </c>
      <c r="I46" s="86">
        <v>0</v>
      </c>
      <c r="J46" s="4"/>
      <c r="K46" s="18">
        <f t="shared" si="1"/>
        <v>0</v>
      </c>
      <c r="L46" s="61">
        <f t="shared" si="2"/>
        <v>0</v>
      </c>
      <c r="M46" s="3"/>
    </row>
    <row r="47" spans="1:13" ht="24" customHeight="1">
      <c r="A47" s="69" t="s">
        <v>13</v>
      </c>
      <c r="B47" s="74" t="s">
        <v>26</v>
      </c>
      <c r="C47" s="86">
        <v>0</v>
      </c>
      <c r="D47" s="86">
        <v>0</v>
      </c>
      <c r="E47" s="86">
        <v>0</v>
      </c>
      <c r="F47" s="92">
        <v>0</v>
      </c>
      <c r="G47" s="92">
        <v>0</v>
      </c>
      <c r="H47" s="86">
        <v>0</v>
      </c>
      <c r="I47" s="86">
        <v>0</v>
      </c>
      <c r="J47" s="4">
        <v>0</v>
      </c>
      <c r="K47" s="18">
        <f t="shared" si="1"/>
        <v>0</v>
      </c>
      <c r="L47" s="61">
        <f t="shared" si="2"/>
        <v>0</v>
      </c>
      <c r="M47" s="3"/>
    </row>
    <row r="48" spans="1:13" ht="15" customHeight="1" thickBot="1">
      <c r="A48" s="70" t="s">
        <v>12</v>
      </c>
      <c r="B48" s="42" t="s">
        <v>27</v>
      </c>
      <c r="C48" s="87">
        <v>1498700</v>
      </c>
      <c r="D48" s="87">
        <v>253083</v>
      </c>
      <c r="E48" s="87">
        <v>143931</v>
      </c>
      <c r="F48" s="93">
        <v>228</v>
      </c>
      <c r="G48" s="93">
        <v>133</v>
      </c>
      <c r="H48" s="87">
        <v>1041516</v>
      </c>
      <c r="I48" s="87">
        <v>699842</v>
      </c>
      <c r="J48" s="66"/>
      <c r="K48" s="18">
        <f t="shared" si="1"/>
        <v>95</v>
      </c>
      <c r="L48" s="61">
        <f t="shared" si="2"/>
        <v>341674</v>
      </c>
      <c r="M48" s="3"/>
    </row>
    <row r="49" spans="1:13" ht="15" customHeight="1" thickTop="1">
      <c r="A49" s="71" t="s">
        <v>14</v>
      </c>
      <c r="B49" s="72" t="s">
        <v>20</v>
      </c>
      <c r="C49" s="98">
        <v>7716804.5</v>
      </c>
      <c r="D49" s="84">
        <v>7716804.5</v>
      </c>
      <c r="E49" s="84">
        <v>7716804.5</v>
      </c>
      <c r="F49" s="90">
        <v>1</v>
      </c>
      <c r="G49" s="90">
        <v>1</v>
      </c>
      <c r="H49" s="84">
        <v>7716804.5</v>
      </c>
      <c r="I49" s="84">
        <v>7716804.5</v>
      </c>
      <c r="J49" s="4"/>
      <c r="K49" s="18">
        <f t="shared" si="1"/>
        <v>0</v>
      </c>
      <c r="L49" s="61">
        <f t="shared" si="2"/>
        <v>0</v>
      </c>
      <c r="M49" s="3"/>
    </row>
    <row r="50" spans="1:13" ht="15" customHeight="1">
      <c r="A50" s="69" t="s">
        <v>17</v>
      </c>
      <c r="B50" s="37" t="s">
        <v>25</v>
      </c>
      <c r="C50" s="99">
        <v>7716804.5</v>
      </c>
      <c r="D50" s="86">
        <v>7716804.5</v>
      </c>
      <c r="E50" s="86">
        <v>7716804.5</v>
      </c>
      <c r="F50" s="92">
        <v>1</v>
      </c>
      <c r="G50" s="92">
        <v>1</v>
      </c>
      <c r="H50" s="86">
        <v>7716804.5</v>
      </c>
      <c r="I50" s="86">
        <v>7716804.5</v>
      </c>
      <c r="J50" s="4"/>
      <c r="K50" s="18">
        <f t="shared" si="1"/>
        <v>0</v>
      </c>
      <c r="L50" s="61">
        <f t="shared" si="2"/>
        <v>0</v>
      </c>
      <c r="M50" s="3"/>
    </row>
    <row r="51" spans="1:13" ht="15" customHeight="1">
      <c r="A51" s="69"/>
      <c r="B51" s="37" t="s">
        <v>1</v>
      </c>
      <c r="C51" s="99"/>
      <c r="D51" s="86"/>
      <c r="E51" s="86"/>
      <c r="F51" s="92"/>
      <c r="G51" s="92"/>
      <c r="H51" s="86"/>
      <c r="I51" s="86"/>
      <c r="J51" s="4"/>
      <c r="K51" s="18">
        <f t="shared" si="1"/>
        <v>0</v>
      </c>
      <c r="L51" s="61">
        <f t="shared" si="2"/>
        <v>0</v>
      </c>
      <c r="M51" s="3"/>
    </row>
    <row r="52" spans="1:13" ht="15" customHeight="1">
      <c r="A52" s="69"/>
      <c r="B52" s="75" t="s">
        <v>24</v>
      </c>
      <c r="C52" s="99">
        <v>7716804.5</v>
      </c>
      <c r="D52" s="86">
        <v>7716804.5</v>
      </c>
      <c r="E52" s="86">
        <v>7716804.5</v>
      </c>
      <c r="F52" s="92">
        <v>1</v>
      </c>
      <c r="G52" s="92">
        <v>1</v>
      </c>
      <c r="H52" s="86">
        <v>7716804.5</v>
      </c>
      <c r="I52" s="86">
        <v>7716804.5</v>
      </c>
      <c r="J52" s="4"/>
      <c r="K52" s="18">
        <f t="shared" si="1"/>
        <v>0</v>
      </c>
      <c r="L52" s="61">
        <f t="shared" si="2"/>
        <v>0</v>
      </c>
      <c r="M52" s="3"/>
    </row>
    <row r="53" spans="1:13" ht="15" customHeight="1">
      <c r="A53" s="69"/>
      <c r="B53" s="76" t="s">
        <v>32</v>
      </c>
      <c r="C53" s="86">
        <v>0</v>
      </c>
      <c r="D53" s="86">
        <v>0</v>
      </c>
      <c r="E53" s="86">
        <v>0</v>
      </c>
      <c r="F53" s="92">
        <v>0</v>
      </c>
      <c r="G53" s="92">
        <v>0</v>
      </c>
      <c r="H53" s="86">
        <v>0</v>
      </c>
      <c r="I53" s="86">
        <v>0</v>
      </c>
      <c r="J53" s="4"/>
      <c r="K53" s="18">
        <f t="shared" si="1"/>
        <v>0</v>
      </c>
      <c r="L53" s="61">
        <f t="shared" si="2"/>
        <v>0</v>
      </c>
      <c r="M53" s="3"/>
    </row>
    <row r="54" spans="1:13" ht="24" customHeight="1">
      <c r="A54" s="69" t="s">
        <v>15</v>
      </c>
      <c r="B54" s="37" t="s">
        <v>26</v>
      </c>
      <c r="C54" s="88">
        <v>0</v>
      </c>
      <c r="D54" s="88">
        <v>0</v>
      </c>
      <c r="E54" s="88">
        <v>0</v>
      </c>
      <c r="F54" s="94">
        <v>0</v>
      </c>
      <c r="G54" s="94">
        <v>0</v>
      </c>
      <c r="H54" s="88">
        <v>0</v>
      </c>
      <c r="I54" s="88">
        <v>0</v>
      </c>
      <c r="J54" s="4"/>
      <c r="K54" s="18">
        <f t="shared" si="1"/>
        <v>0</v>
      </c>
      <c r="L54" s="61">
        <f t="shared" si="2"/>
        <v>0</v>
      </c>
      <c r="M54" s="3"/>
    </row>
    <row r="55" spans="1:13" ht="21" customHeight="1" thickBot="1">
      <c r="A55" s="70" t="s">
        <v>16</v>
      </c>
      <c r="B55" s="33" t="s">
        <v>27</v>
      </c>
      <c r="C55" s="89">
        <v>0</v>
      </c>
      <c r="D55" s="89">
        <v>0</v>
      </c>
      <c r="E55" s="89">
        <v>0</v>
      </c>
      <c r="F55" s="95">
        <v>0</v>
      </c>
      <c r="G55" s="95">
        <v>0</v>
      </c>
      <c r="H55" s="89">
        <v>0</v>
      </c>
      <c r="I55" s="89">
        <v>0</v>
      </c>
      <c r="J55" s="66"/>
      <c r="K55" s="18">
        <f t="shared" si="1"/>
        <v>0</v>
      </c>
      <c r="L55" s="61">
        <f t="shared" si="2"/>
        <v>0</v>
      </c>
      <c r="M55" s="3"/>
    </row>
    <row r="56" spans="1:13" ht="43.5" customHeight="1" hidden="1" thickBot="1" thickTop="1">
      <c r="A56" s="14"/>
      <c r="B56" s="15"/>
      <c r="C56" s="16"/>
      <c r="D56" s="16"/>
      <c r="E56" s="16"/>
      <c r="F56" s="17"/>
      <c r="G56" s="17"/>
      <c r="H56" s="16"/>
      <c r="I56" s="16"/>
      <c r="J56" s="4"/>
      <c r="K56" s="18">
        <f t="shared" si="1"/>
        <v>0</v>
      </c>
      <c r="L56" s="61">
        <f t="shared" si="2"/>
        <v>0</v>
      </c>
      <c r="M56" s="3"/>
    </row>
    <row r="57" spans="1:13" ht="42" customHeight="1" thickTop="1">
      <c r="A57" s="19" t="s">
        <v>3</v>
      </c>
      <c r="B57" s="48" t="s">
        <v>40</v>
      </c>
      <c r="C57" s="21">
        <f aca="true" t="shared" si="27" ref="C57:I57">C59+C61+C60</f>
        <v>412716363.09999996</v>
      </c>
      <c r="D57" s="21">
        <f t="shared" si="27"/>
        <v>118932165.80000001</v>
      </c>
      <c r="E57" s="21">
        <f t="shared" si="27"/>
        <v>136283300.39999998</v>
      </c>
      <c r="F57" s="22">
        <f t="shared" si="27"/>
        <v>1381</v>
      </c>
      <c r="G57" s="22">
        <f t="shared" si="27"/>
        <v>782</v>
      </c>
      <c r="H57" s="21">
        <f t="shared" si="27"/>
        <v>332648757.59999996</v>
      </c>
      <c r="I57" s="21">
        <f t="shared" si="27"/>
        <v>104771611.4</v>
      </c>
      <c r="J57" s="4"/>
      <c r="K57" s="18">
        <f t="shared" si="1"/>
        <v>599</v>
      </c>
      <c r="L57" s="61">
        <f t="shared" si="2"/>
        <v>227877146.19999996</v>
      </c>
      <c r="M57" s="3"/>
    </row>
    <row r="58" spans="1:13" ht="15" customHeight="1">
      <c r="A58" s="23"/>
      <c r="B58" s="24" t="s">
        <v>1</v>
      </c>
      <c r="C58" s="25"/>
      <c r="D58" s="25"/>
      <c r="E58" s="25"/>
      <c r="F58" s="49"/>
      <c r="G58" s="49"/>
      <c r="H58" s="25"/>
      <c r="I58" s="25"/>
      <c r="J58" s="4"/>
      <c r="K58" s="18">
        <f t="shared" si="1"/>
        <v>0</v>
      </c>
      <c r="L58" s="61">
        <f t="shared" si="2"/>
        <v>0</v>
      </c>
      <c r="M58" s="3"/>
    </row>
    <row r="59" spans="1:14" ht="15" customHeight="1">
      <c r="A59" s="26" t="s">
        <v>4</v>
      </c>
      <c r="B59" s="27" t="s">
        <v>25</v>
      </c>
      <c r="C59" s="28">
        <f>C63+C71+C75</f>
        <v>217362701.9</v>
      </c>
      <c r="D59" s="28">
        <f aca="true" t="shared" si="28" ref="D59:I59">D63+D71+D75</f>
        <v>100934615.80000001</v>
      </c>
      <c r="E59" s="28">
        <f t="shared" si="28"/>
        <v>117280603.6</v>
      </c>
      <c r="F59" s="123">
        <f t="shared" si="28"/>
        <v>1349</v>
      </c>
      <c r="G59" s="123">
        <f t="shared" si="28"/>
        <v>764</v>
      </c>
      <c r="H59" s="28">
        <f t="shared" si="28"/>
        <v>203782982.2</v>
      </c>
      <c r="I59" s="28">
        <f t="shared" si="28"/>
        <v>104545321.9</v>
      </c>
      <c r="J59" s="4"/>
      <c r="K59" s="18">
        <f t="shared" si="1"/>
        <v>585</v>
      </c>
      <c r="L59" s="61">
        <f t="shared" si="2"/>
        <v>99237660.29999998</v>
      </c>
      <c r="M59" s="62"/>
      <c r="N59" s="61"/>
    </row>
    <row r="60" spans="1:13" ht="15" customHeight="1">
      <c r="A60" s="30" t="s">
        <v>5</v>
      </c>
      <c r="B60" s="31" t="s">
        <v>26</v>
      </c>
      <c r="C60" s="28">
        <f>C72+C68+C79</f>
        <v>1862561.2</v>
      </c>
      <c r="D60" s="28">
        <f aca="true" t="shared" si="29" ref="D60:I60">D72+D68+D79</f>
        <v>402462.6</v>
      </c>
      <c r="E60" s="28">
        <f t="shared" si="29"/>
        <v>402462.6</v>
      </c>
      <c r="F60" s="124"/>
      <c r="G60" s="124"/>
      <c r="H60" s="28">
        <f t="shared" si="29"/>
        <v>1862561.2</v>
      </c>
      <c r="I60" s="28">
        <f t="shared" si="29"/>
        <v>0</v>
      </c>
      <c r="J60" s="4"/>
      <c r="K60" s="18">
        <f t="shared" si="1"/>
        <v>0</v>
      </c>
      <c r="L60" s="61">
        <f t="shared" si="2"/>
        <v>1862561.2</v>
      </c>
      <c r="M60" s="3"/>
    </row>
    <row r="61" spans="1:13" ht="15" customHeight="1" thickBot="1">
      <c r="A61" s="32" t="s">
        <v>6</v>
      </c>
      <c r="B61" s="33" t="s">
        <v>27</v>
      </c>
      <c r="C61" s="34">
        <f>C69+C73+C80</f>
        <v>193491100</v>
      </c>
      <c r="D61" s="34">
        <f aca="true" t="shared" si="30" ref="D61:I61">D69+D73+D80</f>
        <v>17595087.4</v>
      </c>
      <c r="E61" s="34">
        <f t="shared" si="30"/>
        <v>18600234.2</v>
      </c>
      <c r="F61" s="35">
        <f t="shared" si="30"/>
        <v>32</v>
      </c>
      <c r="G61" s="35">
        <f t="shared" si="30"/>
        <v>18</v>
      </c>
      <c r="H61" s="34">
        <f t="shared" si="30"/>
        <v>127003214.2</v>
      </c>
      <c r="I61" s="34">
        <f t="shared" si="30"/>
        <v>226289.5</v>
      </c>
      <c r="J61" s="4"/>
      <c r="K61" s="18">
        <f t="shared" si="1"/>
        <v>14</v>
      </c>
      <c r="L61" s="61">
        <f t="shared" si="2"/>
        <v>126776924.7</v>
      </c>
      <c r="M61" s="3"/>
    </row>
    <row r="62" spans="1:13" ht="15" customHeight="1" thickTop="1">
      <c r="A62" s="19" t="s">
        <v>7</v>
      </c>
      <c r="B62" s="36" t="s">
        <v>18</v>
      </c>
      <c r="C62" s="21">
        <f>C63+C68+C69</f>
        <v>124647025.7</v>
      </c>
      <c r="D62" s="21">
        <f aca="true" t="shared" si="31" ref="D62:J62">D63+D68+D69</f>
        <v>61320735.2</v>
      </c>
      <c r="E62" s="21">
        <f t="shared" si="31"/>
        <v>64163559.2</v>
      </c>
      <c r="F62" s="22">
        <f t="shared" si="31"/>
        <v>1091</v>
      </c>
      <c r="G62" s="22">
        <f t="shared" si="31"/>
        <v>599</v>
      </c>
      <c r="H62" s="21">
        <f t="shared" si="31"/>
        <v>113211051.7</v>
      </c>
      <c r="I62" s="21">
        <f t="shared" si="31"/>
        <v>14015302.2</v>
      </c>
      <c r="J62" s="21">
        <f t="shared" si="31"/>
        <v>0</v>
      </c>
      <c r="K62" s="18">
        <f t="shared" si="1"/>
        <v>492</v>
      </c>
      <c r="L62" s="61">
        <f t="shared" si="2"/>
        <v>99195749.5</v>
      </c>
      <c r="M62" s="3"/>
    </row>
    <row r="63" spans="1:13" ht="15" customHeight="1">
      <c r="A63" s="30" t="s">
        <v>8</v>
      </c>
      <c r="B63" s="31" t="s">
        <v>25</v>
      </c>
      <c r="C63" s="28">
        <f>C65+C66+C67</f>
        <v>122784464.5</v>
      </c>
      <c r="D63" s="28">
        <f aca="true" t="shared" si="32" ref="D63:I63">D65+D66+D67</f>
        <v>60918272.6</v>
      </c>
      <c r="E63" s="28">
        <f t="shared" si="32"/>
        <v>63761096.6</v>
      </c>
      <c r="F63" s="29">
        <f t="shared" si="32"/>
        <v>1091</v>
      </c>
      <c r="G63" s="29">
        <f t="shared" si="32"/>
        <v>599</v>
      </c>
      <c r="H63" s="28">
        <f t="shared" si="32"/>
        <v>111348490.5</v>
      </c>
      <c r="I63" s="28">
        <f t="shared" si="32"/>
        <v>14015302.2</v>
      </c>
      <c r="J63" s="4"/>
      <c r="K63" s="18">
        <f t="shared" si="1"/>
        <v>492</v>
      </c>
      <c r="L63" s="61">
        <f t="shared" si="2"/>
        <v>97333188.3</v>
      </c>
      <c r="M63" s="3"/>
    </row>
    <row r="64" spans="1:13" ht="15" customHeight="1">
      <c r="A64" s="30"/>
      <c r="B64" s="37" t="s">
        <v>1</v>
      </c>
      <c r="C64" s="28"/>
      <c r="D64" s="28"/>
      <c r="E64" s="28"/>
      <c r="F64" s="29"/>
      <c r="G64" s="29"/>
      <c r="H64" s="28"/>
      <c r="I64" s="64"/>
      <c r="J64" s="4"/>
      <c r="K64" s="18">
        <f t="shared" si="1"/>
        <v>0</v>
      </c>
      <c r="L64" s="61">
        <f t="shared" si="2"/>
        <v>0</v>
      </c>
      <c r="M64" s="3"/>
    </row>
    <row r="65" spans="1:13" ht="15" customHeight="1">
      <c r="A65" s="30"/>
      <c r="B65" s="38" t="s">
        <v>35</v>
      </c>
      <c r="C65" s="28">
        <v>117208649</v>
      </c>
      <c r="D65" s="28">
        <v>59411548.6</v>
      </c>
      <c r="E65" s="28">
        <v>62254372.6</v>
      </c>
      <c r="F65" s="29">
        <v>1087</v>
      </c>
      <c r="G65" s="29">
        <v>599</v>
      </c>
      <c r="H65" s="28">
        <v>105841763.3</v>
      </c>
      <c r="I65" s="64">
        <v>14015302.2</v>
      </c>
      <c r="J65" s="4"/>
      <c r="K65" s="18">
        <f t="shared" si="1"/>
        <v>488</v>
      </c>
      <c r="L65" s="61">
        <f t="shared" si="2"/>
        <v>91826461.1</v>
      </c>
      <c r="M65" s="3"/>
    </row>
    <row r="66" spans="1:13" ht="23.25" customHeight="1">
      <c r="A66" s="26"/>
      <c r="B66" s="39" t="s">
        <v>33</v>
      </c>
      <c r="C66" s="28">
        <v>0</v>
      </c>
      <c r="D66" s="28">
        <v>0</v>
      </c>
      <c r="E66" s="28">
        <v>0</v>
      </c>
      <c r="F66" s="29">
        <v>0</v>
      </c>
      <c r="G66" s="29">
        <v>0</v>
      </c>
      <c r="H66" s="28">
        <v>0</v>
      </c>
      <c r="I66" s="64">
        <v>0</v>
      </c>
      <c r="J66" s="4"/>
      <c r="K66" s="18">
        <f t="shared" si="1"/>
        <v>0</v>
      </c>
      <c r="L66" s="61">
        <f t="shared" si="2"/>
        <v>0</v>
      </c>
      <c r="M66" s="3"/>
    </row>
    <row r="67" spans="1:13" ht="15" customHeight="1">
      <c r="A67" s="40"/>
      <c r="B67" s="39" t="s">
        <v>31</v>
      </c>
      <c r="C67" s="28">
        <v>5575815.5</v>
      </c>
      <c r="D67" s="28">
        <v>1506724</v>
      </c>
      <c r="E67" s="28">
        <v>1506724</v>
      </c>
      <c r="F67" s="123">
        <v>4</v>
      </c>
      <c r="G67" s="123">
        <v>0</v>
      </c>
      <c r="H67" s="28">
        <v>5506727.2</v>
      </c>
      <c r="I67" s="64">
        <v>0</v>
      </c>
      <c r="J67" s="4"/>
      <c r="K67" s="18">
        <f t="shared" si="1"/>
        <v>4</v>
      </c>
      <c r="L67" s="61">
        <f t="shared" si="2"/>
        <v>5506727.2</v>
      </c>
      <c r="M67" s="3"/>
    </row>
    <row r="68" spans="1:13" ht="22.5" customHeight="1">
      <c r="A68" s="30" t="s">
        <v>9</v>
      </c>
      <c r="B68" s="41" t="s">
        <v>26</v>
      </c>
      <c r="C68" s="28">
        <v>1862561.2</v>
      </c>
      <c r="D68" s="28">
        <v>402462.6</v>
      </c>
      <c r="E68" s="28">
        <v>402462.6</v>
      </c>
      <c r="F68" s="124"/>
      <c r="G68" s="124"/>
      <c r="H68" s="28">
        <v>1862561.2</v>
      </c>
      <c r="I68" s="64">
        <v>0</v>
      </c>
      <c r="J68" s="4"/>
      <c r="K68" s="18">
        <f t="shared" si="1"/>
        <v>0</v>
      </c>
      <c r="L68" s="61">
        <f t="shared" si="2"/>
        <v>1862561.2</v>
      </c>
      <c r="M68" s="3"/>
    </row>
    <row r="69" spans="1:13" ht="15" customHeight="1" thickBot="1">
      <c r="A69" s="32" t="s">
        <v>10</v>
      </c>
      <c r="B69" s="42" t="s">
        <v>27</v>
      </c>
      <c r="C69" s="34">
        <v>0</v>
      </c>
      <c r="D69" s="34">
        <v>0</v>
      </c>
      <c r="E69" s="34">
        <v>0</v>
      </c>
      <c r="F69" s="35">
        <v>0</v>
      </c>
      <c r="G69" s="35">
        <v>0</v>
      </c>
      <c r="H69" s="34">
        <v>0</v>
      </c>
      <c r="I69" s="65">
        <v>0</v>
      </c>
      <c r="J69" s="4"/>
      <c r="K69" s="18">
        <f t="shared" si="1"/>
        <v>0</v>
      </c>
      <c r="L69" s="61">
        <f t="shared" si="2"/>
        <v>0</v>
      </c>
      <c r="M69" s="3"/>
    </row>
    <row r="70" spans="1:13" ht="15" customHeight="1" thickTop="1">
      <c r="A70" s="19">
        <v>3</v>
      </c>
      <c r="B70" s="36" t="s">
        <v>19</v>
      </c>
      <c r="C70" s="21">
        <f>C71</f>
        <v>468156.7</v>
      </c>
      <c r="D70" s="21">
        <f aca="true" t="shared" si="33" ref="D70:I70">D71</f>
        <v>221508.6</v>
      </c>
      <c r="E70" s="21">
        <f t="shared" si="33"/>
        <v>221508.6</v>
      </c>
      <c r="F70" s="22">
        <f t="shared" si="33"/>
        <v>54</v>
      </c>
      <c r="G70" s="22">
        <f t="shared" si="33"/>
        <v>23</v>
      </c>
      <c r="H70" s="21">
        <f t="shared" si="33"/>
        <v>368415.4</v>
      </c>
      <c r="I70" s="21">
        <f t="shared" si="33"/>
        <v>76356.3</v>
      </c>
      <c r="J70" s="4"/>
      <c r="K70" s="18">
        <f t="shared" si="1"/>
        <v>31</v>
      </c>
      <c r="L70" s="61">
        <f t="shared" si="2"/>
        <v>292059.10000000003</v>
      </c>
      <c r="M70" s="3"/>
    </row>
    <row r="71" spans="1:13" ht="15" customHeight="1">
      <c r="A71" s="40" t="s">
        <v>11</v>
      </c>
      <c r="B71" s="43" t="s">
        <v>25</v>
      </c>
      <c r="C71" s="28">
        <v>468156.7</v>
      </c>
      <c r="D71" s="28">
        <v>221508.6</v>
      </c>
      <c r="E71" s="28">
        <v>221508.6</v>
      </c>
      <c r="F71" s="29">
        <v>54</v>
      </c>
      <c r="G71" s="29">
        <v>23</v>
      </c>
      <c r="H71" s="28">
        <v>368415.4</v>
      </c>
      <c r="I71" s="64">
        <v>76356.3</v>
      </c>
      <c r="J71" s="4"/>
      <c r="K71" s="18">
        <f t="shared" si="1"/>
        <v>31</v>
      </c>
      <c r="L71" s="61">
        <f t="shared" si="2"/>
        <v>292059.10000000003</v>
      </c>
      <c r="M71" s="3"/>
    </row>
    <row r="72" spans="1:13" ht="24.75" customHeight="1">
      <c r="A72" s="40" t="s">
        <v>13</v>
      </c>
      <c r="B72" s="43" t="s">
        <v>26</v>
      </c>
      <c r="C72" s="28">
        <v>0</v>
      </c>
      <c r="D72" s="28">
        <v>0</v>
      </c>
      <c r="E72" s="28">
        <v>0</v>
      </c>
      <c r="F72" s="29">
        <v>0</v>
      </c>
      <c r="G72" s="29">
        <v>0</v>
      </c>
      <c r="H72" s="28">
        <v>0</v>
      </c>
      <c r="I72" s="64">
        <v>0</v>
      </c>
      <c r="J72" s="4"/>
      <c r="K72" s="18">
        <f aca="true" t="shared" si="34" ref="K72:K135">F72-G72</f>
        <v>0</v>
      </c>
      <c r="L72" s="61">
        <f aca="true" t="shared" si="35" ref="L72:L135">H72-I72</f>
        <v>0</v>
      </c>
      <c r="M72" s="3"/>
    </row>
    <row r="73" spans="1:13" ht="15" customHeight="1" thickBot="1">
      <c r="A73" s="32" t="s">
        <v>12</v>
      </c>
      <c r="B73" s="42" t="s">
        <v>27</v>
      </c>
      <c r="C73" s="34">
        <v>0</v>
      </c>
      <c r="D73" s="34">
        <v>0</v>
      </c>
      <c r="E73" s="34">
        <v>0</v>
      </c>
      <c r="F73" s="35">
        <v>0</v>
      </c>
      <c r="G73" s="35">
        <v>0</v>
      </c>
      <c r="H73" s="34">
        <v>0</v>
      </c>
      <c r="I73" s="65">
        <v>0</v>
      </c>
      <c r="J73" s="4"/>
      <c r="K73" s="18">
        <f t="shared" si="34"/>
        <v>0</v>
      </c>
      <c r="L73" s="61">
        <f t="shared" si="35"/>
        <v>0</v>
      </c>
      <c r="M73" s="3"/>
    </row>
    <row r="74" spans="1:13" ht="15" customHeight="1" thickTop="1">
      <c r="A74" s="19" t="s">
        <v>14</v>
      </c>
      <c r="B74" s="20" t="s">
        <v>20</v>
      </c>
      <c r="C74" s="21">
        <f>C75+C80</f>
        <v>287601180.7</v>
      </c>
      <c r="D74" s="21">
        <f aca="true" t="shared" si="36" ref="D74:I74">D75+D80</f>
        <v>57389922</v>
      </c>
      <c r="E74" s="21">
        <f t="shared" si="36"/>
        <v>71898232.6</v>
      </c>
      <c r="F74" s="22">
        <f t="shared" si="36"/>
        <v>236</v>
      </c>
      <c r="G74" s="22">
        <f t="shared" si="36"/>
        <v>160</v>
      </c>
      <c r="H74" s="21">
        <f t="shared" si="36"/>
        <v>219069290.5</v>
      </c>
      <c r="I74" s="21">
        <f t="shared" si="36"/>
        <v>90679952.9</v>
      </c>
      <c r="J74" s="4"/>
      <c r="K74" s="18">
        <f t="shared" si="34"/>
        <v>76</v>
      </c>
      <c r="L74" s="61">
        <f t="shared" si="35"/>
        <v>128389337.6</v>
      </c>
      <c r="M74" s="3"/>
    </row>
    <row r="75" spans="1:13" ht="15" customHeight="1">
      <c r="A75" s="30" t="s">
        <v>17</v>
      </c>
      <c r="B75" s="37" t="s">
        <v>25</v>
      </c>
      <c r="C75" s="28">
        <f aca="true" t="shared" si="37" ref="C75:I75">C77</f>
        <v>94110080.7</v>
      </c>
      <c r="D75" s="28">
        <f t="shared" si="37"/>
        <v>39794834.6</v>
      </c>
      <c r="E75" s="28">
        <f t="shared" si="37"/>
        <v>53297998.4</v>
      </c>
      <c r="F75" s="29">
        <f t="shared" si="37"/>
        <v>204</v>
      </c>
      <c r="G75" s="29">
        <f t="shared" si="37"/>
        <v>142</v>
      </c>
      <c r="H75" s="28">
        <f t="shared" si="37"/>
        <v>92066076.3</v>
      </c>
      <c r="I75" s="28">
        <f t="shared" si="37"/>
        <v>90453663.4</v>
      </c>
      <c r="J75" s="4"/>
      <c r="K75" s="18">
        <f t="shared" si="34"/>
        <v>62</v>
      </c>
      <c r="L75" s="61">
        <f t="shared" si="35"/>
        <v>1612412.899999991</v>
      </c>
      <c r="M75" s="3"/>
    </row>
    <row r="76" spans="1:13" ht="15" customHeight="1">
      <c r="A76" s="30"/>
      <c r="B76" s="31" t="s">
        <v>1</v>
      </c>
      <c r="C76" s="28"/>
      <c r="D76" s="28"/>
      <c r="E76" s="28"/>
      <c r="F76" s="29"/>
      <c r="G76" s="29"/>
      <c r="H76" s="28"/>
      <c r="I76" s="64"/>
      <c r="J76" s="4"/>
      <c r="K76" s="18">
        <f t="shared" si="34"/>
        <v>0</v>
      </c>
      <c r="L76" s="61">
        <f t="shared" si="35"/>
        <v>0</v>
      </c>
      <c r="M76" s="3"/>
    </row>
    <row r="77" spans="1:13" ht="15" customHeight="1">
      <c r="A77" s="30"/>
      <c r="B77" s="44" t="s">
        <v>24</v>
      </c>
      <c r="C77" s="28">
        <v>94110080.7</v>
      </c>
      <c r="D77" s="28">
        <v>39794834.6</v>
      </c>
      <c r="E77" s="28">
        <v>53297998.4</v>
      </c>
      <c r="F77" s="29">
        <v>204</v>
      </c>
      <c r="G77" s="29">
        <v>142</v>
      </c>
      <c r="H77" s="28">
        <v>92066076.3</v>
      </c>
      <c r="I77" s="64">
        <v>90453663.4</v>
      </c>
      <c r="J77" s="4"/>
      <c r="K77" s="18">
        <f t="shared" si="34"/>
        <v>62</v>
      </c>
      <c r="L77" s="61">
        <f t="shared" si="35"/>
        <v>1612412.899999991</v>
      </c>
      <c r="M77" s="3"/>
    </row>
    <row r="78" spans="1:13" ht="15" customHeight="1">
      <c r="A78" s="30"/>
      <c r="B78" s="45" t="s">
        <v>32</v>
      </c>
      <c r="C78" s="28">
        <v>0</v>
      </c>
      <c r="D78" s="28">
        <v>0</v>
      </c>
      <c r="E78" s="28">
        <v>0</v>
      </c>
      <c r="F78" s="29">
        <v>0</v>
      </c>
      <c r="G78" s="29">
        <v>0</v>
      </c>
      <c r="H78" s="28">
        <v>0</v>
      </c>
      <c r="I78" s="64">
        <v>0</v>
      </c>
      <c r="J78" s="4"/>
      <c r="K78" s="18">
        <f t="shared" si="34"/>
        <v>0</v>
      </c>
      <c r="L78" s="61">
        <f t="shared" si="35"/>
        <v>0</v>
      </c>
      <c r="M78" s="3"/>
    </row>
    <row r="79" spans="1:13" ht="25.5" customHeight="1">
      <c r="A79" s="50" t="s">
        <v>15</v>
      </c>
      <c r="B79" s="37" t="s">
        <v>26</v>
      </c>
      <c r="C79" s="28">
        <v>0</v>
      </c>
      <c r="D79" s="28">
        <v>0</v>
      </c>
      <c r="E79" s="28">
        <v>0</v>
      </c>
      <c r="F79" s="29">
        <v>0</v>
      </c>
      <c r="G79" s="29">
        <v>0</v>
      </c>
      <c r="H79" s="28">
        <v>0</v>
      </c>
      <c r="I79" s="64">
        <v>0</v>
      </c>
      <c r="J79" s="4"/>
      <c r="K79" s="18">
        <f t="shared" si="34"/>
        <v>0</v>
      </c>
      <c r="L79" s="61">
        <f t="shared" si="35"/>
        <v>0</v>
      </c>
      <c r="M79" s="3"/>
    </row>
    <row r="80" spans="1:13" ht="15" customHeight="1" thickBot="1">
      <c r="A80" s="46" t="s">
        <v>16</v>
      </c>
      <c r="B80" s="47" t="s">
        <v>27</v>
      </c>
      <c r="C80" s="34">
        <v>193491100</v>
      </c>
      <c r="D80" s="34">
        <v>17595087.4</v>
      </c>
      <c r="E80" s="34">
        <v>18600234.2</v>
      </c>
      <c r="F80" s="35">
        <v>32</v>
      </c>
      <c r="G80" s="35">
        <v>18</v>
      </c>
      <c r="H80" s="34">
        <v>127003214.2</v>
      </c>
      <c r="I80" s="65">
        <v>226289.5</v>
      </c>
      <c r="J80" s="4"/>
      <c r="K80" s="18">
        <f t="shared" si="34"/>
        <v>14</v>
      </c>
      <c r="L80" s="61">
        <f t="shared" si="35"/>
        <v>126776924.7</v>
      </c>
      <c r="M80" s="3"/>
    </row>
    <row r="81" spans="1:13" ht="45" customHeight="1" hidden="1" thickBot="1" thickTop="1">
      <c r="A81" s="14"/>
      <c r="B81" s="15"/>
      <c r="C81" s="16"/>
      <c r="D81" s="16"/>
      <c r="E81" s="16"/>
      <c r="F81" s="17"/>
      <c r="G81" s="17"/>
      <c r="H81" s="16"/>
      <c r="I81" s="16"/>
      <c r="J81" s="4"/>
      <c r="K81" s="18">
        <f t="shared" si="34"/>
        <v>0</v>
      </c>
      <c r="L81" s="61">
        <f t="shared" si="35"/>
        <v>0</v>
      </c>
      <c r="M81" s="3"/>
    </row>
    <row r="82" spans="1:13" ht="59.25" customHeight="1" thickTop="1">
      <c r="A82" s="19" t="s">
        <v>3</v>
      </c>
      <c r="B82" s="48" t="s">
        <v>41</v>
      </c>
      <c r="C82" s="21">
        <f>C84+C85+C86</f>
        <v>70207708</v>
      </c>
      <c r="D82" s="21">
        <f aca="true" t="shared" si="38" ref="D82:I82">D84+D85+D86</f>
        <v>39356510.6</v>
      </c>
      <c r="E82" s="21">
        <f t="shared" si="38"/>
        <v>33174831.599999998</v>
      </c>
      <c r="F82" s="22">
        <f t="shared" si="38"/>
        <v>506</v>
      </c>
      <c r="G82" s="22">
        <f t="shared" si="38"/>
        <v>300</v>
      </c>
      <c r="H82" s="21">
        <f t="shared" si="38"/>
        <v>57824304.6</v>
      </c>
      <c r="I82" s="21">
        <f t="shared" si="38"/>
        <v>2514068</v>
      </c>
      <c r="J82" s="4"/>
      <c r="K82" s="18">
        <f t="shared" si="34"/>
        <v>206</v>
      </c>
      <c r="L82" s="61">
        <f t="shared" si="35"/>
        <v>55310236.6</v>
      </c>
      <c r="M82" s="3"/>
    </row>
    <row r="83" spans="1:13" ht="15" customHeight="1">
      <c r="A83" s="23"/>
      <c r="B83" s="24" t="s">
        <v>1</v>
      </c>
      <c r="C83" s="25"/>
      <c r="D83" s="25"/>
      <c r="E83" s="25"/>
      <c r="F83" s="49"/>
      <c r="G83" s="49"/>
      <c r="H83" s="25"/>
      <c r="I83" s="63"/>
      <c r="J83" s="4"/>
      <c r="K83" s="18">
        <f t="shared" si="34"/>
        <v>0</v>
      </c>
      <c r="L83" s="61">
        <f t="shared" si="35"/>
        <v>0</v>
      </c>
      <c r="M83" s="3"/>
    </row>
    <row r="84" spans="1:14" ht="15" customHeight="1">
      <c r="A84" s="26" t="s">
        <v>4</v>
      </c>
      <c r="B84" s="27" t="s">
        <v>25</v>
      </c>
      <c r="C84" s="28">
        <f>C88+C96+C100</f>
        <v>35339997.800000004</v>
      </c>
      <c r="D84" s="28">
        <f aca="true" t="shared" si="39" ref="D84:I84">D88+D96+D100</f>
        <v>9342161.3</v>
      </c>
      <c r="E84" s="28">
        <f t="shared" si="39"/>
        <v>10018195.2</v>
      </c>
      <c r="F84" s="29">
        <f t="shared" si="39"/>
        <v>176</v>
      </c>
      <c r="G84" s="29">
        <f t="shared" si="39"/>
        <v>44</v>
      </c>
      <c r="H84" s="28">
        <f t="shared" si="39"/>
        <v>21970747</v>
      </c>
      <c r="I84" s="28">
        <f t="shared" si="39"/>
        <v>547977.9</v>
      </c>
      <c r="J84" s="4"/>
      <c r="K84" s="18">
        <f t="shared" si="34"/>
        <v>132</v>
      </c>
      <c r="L84" s="61">
        <f t="shared" si="35"/>
        <v>21422769.1</v>
      </c>
      <c r="M84" s="62"/>
      <c r="N84" s="61"/>
    </row>
    <row r="85" spans="1:13" ht="15" customHeight="1">
      <c r="A85" s="30" t="s">
        <v>5</v>
      </c>
      <c r="B85" s="31" t="s">
        <v>26</v>
      </c>
      <c r="C85" s="28">
        <f>C93+C97+C104</f>
        <v>63203.4</v>
      </c>
      <c r="D85" s="28">
        <f aca="true" t="shared" si="40" ref="D85:I85">D93+D97+D104</f>
        <v>0</v>
      </c>
      <c r="E85" s="28">
        <f t="shared" si="40"/>
        <v>0</v>
      </c>
      <c r="F85" s="29">
        <f t="shared" si="40"/>
        <v>0</v>
      </c>
      <c r="G85" s="29">
        <f t="shared" si="40"/>
        <v>0</v>
      </c>
      <c r="H85" s="28">
        <f t="shared" si="40"/>
        <v>0</v>
      </c>
      <c r="I85" s="28">
        <f t="shared" si="40"/>
        <v>0</v>
      </c>
      <c r="J85" s="4"/>
      <c r="K85" s="18">
        <f t="shared" si="34"/>
        <v>0</v>
      </c>
      <c r="L85" s="61">
        <f t="shared" si="35"/>
        <v>0</v>
      </c>
      <c r="M85" s="3"/>
    </row>
    <row r="86" spans="1:13" ht="15" customHeight="1" thickBot="1">
      <c r="A86" s="32" t="s">
        <v>6</v>
      </c>
      <c r="B86" s="33" t="s">
        <v>27</v>
      </c>
      <c r="C86" s="34">
        <f>C94+C98+C105</f>
        <v>34804506.8</v>
      </c>
      <c r="D86" s="34">
        <f aca="true" t="shared" si="41" ref="D86:I86">D94+D98+D105</f>
        <v>30014349.3</v>
      </c>
      <c r="E86" s="34">
        <f t="shared" si="41"/>
        <v>23156636.4</v>
      </c>
      <c r="F86" s="35">
        <f t="shared" si="41"/>
        <v>330</v>
      </c>
      <c r="G86" s="35">
        <f t="shared" si="41"/>
        <v>256</v>
      </c>
      <c r="H86" s="34">
        <f t="shared" si="41"/>
        <v>35853557.6</v>
      </c>
      <c r="I86" s="34">
        <f t="shared" si="41"/>
        <v>1966090.1</v>
      </c>
      <c r="J86" s="4"/>
      <c r="K86" s="18">
        <f t="shared" si="34"/>
        <v>74</v>
      </c>
      <c r="L86" s="61">
        <f t="shared" si="35"/>
        <v>33887467.5</v>
      </c>
      <c r="M86" s="3"/>
    </row>
    <row r="87" spans="1:13" ht="15" customHeight="1" thickTop="1">
      <c r="A87" s="19" t="s">
        <v>7</v>
      </c>
      <c r="B87" s="36" t="s">
        <v>18</v>
      </c>
      <c r="C87" s="21">
        <f>C88+C93+C94</f>
        <v>70207708</v>
      </c>
      <c r="D87" s="21">
        <f aca="true" t="shared" si="42" ref="D87:I87">D88+D93+D94</f>
        <v>39356510.6</v>
      </c>
      <c r="E87" s="21">
        <f t="shared" si="42"/>
        <v>33174831.599999998</v>
      </c>
      <c r="F87" s="22">
        <f t="shared" si="42"/>
        <v>506</v>
      </c>
      <c r="G87" s="22">
        <f t="shared" si="42"/>
        <v>300</v>
      </c>
      <c r="H87" s="21">
        <f t="shared" si="42"/>
        <v>57824304.6</v>
      </c>
      <c r="I87" s="21">
        <f t="shared" si="42"/>
        <v>2514068</v>
      </c>
      <c r="J87" s="4"/>
      <c r="K87" s="18">
        <f t="shared" si="34"/>
        <v>206</v>
      </c>
      <c r="L87" s="61">
        <f t="shared" si="35"/>
        <v>55310236.6</v>
      </c>
      <c r="M87" s="3"/>
    </row>
    <row r="88" spans="1:13" ht="15" customHeight="1">
      <c r="A88" s="30" t="s">
        <v>8</v>
      </c>
      <c r="B88" s="31" t="s">
        <v>25</v>
      </c>
      <c r="C88" s="28">
        <f>C90+C91+C92</f>
        <v>35339997.800000004</v>
      </c>
      <c r="D88" s="28">
        <f aca="true" t="shared" si="43" ref="D88:I88">D90+D91+D92</f>
        <v>9342161.3</v>
      </c>
      <c r="E88" s="28">
        <f t="shared" si="43"/>
        <v>10018195.2</v>
      </c>
      <c r="F88" s="29">
        <f t="shared" si="43"/>
        <v>176</v>
      </c>
      <c r="G88" s="29">
        <f t="shared" si="43"/>
        <v>44</v>
      </c>
      <c r="H88" s="28">
        <f t="shared" si="43"/>
        <v>21970747</v>
      </c>
      <c r="I88" s="28">
        <f t="shared" si="43"/>
        <v>547977.9</v>
      </c>
      <c r="J88" s="4"/>
      <c r="K88" s="18">
        <f t="shared" si="34"/>
        <v>132</v>
      </c>
      <c r="L88" s="61">
        <f t="shared" si="35"/>
        <v>21422769.1</v>
      </c>
      <c r="M88" s="3"/>
    </row>
    <row r="89" spans="1:13" ht="15" customHeight="1">
      <c r="A89" s="30"/>
      <c r="B89" s="37" t="s">
        <v>1</v>
      </c>
      <c r="C89" s="28"/>
      <c r="D89" s="28"/>
      <c r="E89" s="28"/>
      <c r="F89" s="29"/>
      <c r="G89" s="29"/>
      <c r="H89" s="28"/>
      <c r="I89" s="64"/>
      <c r="J89" s="4"/>
      <c r="K89" s="18">
        <f t="shared" si="34"/>
        <v>0</v>
      </c>
      <c r="L89" s="61">
        <f t="shared" si="35"/>
        <v>0</v>
      </c>
      <c r="M89" s="3"/>
    </row>
    <row r="90" spans="1:13" ht="15" customHeight="1">
      <c r="A90" s="30"/>
      <c r="B90" s="38" t="s">
        <v>2</v>
      </c>
      <c r="C90" s="28">
        <v>34786896.1</v>
      </c>
      <c r="D90" s="28">
        <v>9342161.3</v>
      </c>
      <c r="E90" s="28">
        <v>10018195.2</v>
      </c>
      <c r="F90" s="29">
        <v>170</v>
      </c>
      <c r="G90" s="29">
        <v>44</v>
      </c>
      <c r="H90" s="28">
        <v>21965339.2</v>
      </c>
      <c r="I90" s="64">
        <v>547977.9</v>
      </c>
      <c r="J90" s="4"/>
      <c r="K90" s="18">
        <f t="shared" si="34"/>
        <v>126</v>
      </c>
      <c r="L90" s="61">
        <f t="shared" si="35"/>
        <v>21417361.3</v>
      </c>
      <c r="M90" s="3"/>
    </row>
    <row r="91" spans="1:13" ht="22.5" customHeight="1">
      <c r="A91" s="26"/>
      <c r="B91" s="39" t="s">
        <v>33</v>
      </c>
      <c r="C91" s="28">
        <v>153101.7</v>
      </c>
      <c r="D91" s="28">
        <v>0</v>
      </c>
      <c r="E91" s="28">
        <v>0</v>
      </c>
      <c r="F91" s="29">
        <v>6</v>
      </c>
      <c r="G91" s="29">
        <v>0</v>
      </c>
      <c r="H91" s="28">
        <v>5407.8</v>
      </c>
      <c r="I91" s="64">
        <v>0</v>
      </c>
      <c r="J91" s="4"/>
      <c r="K91" s="18">
        <f t="shared" si="34"/>
        <v>6</v>
      </c>
      <c r="L91" s="61">
        <f t="shared" si="35"/>
        <v>5407.8</v>
      </c>
      <c r="M91" s="3"/>
    </row>
    <row r="92" spans="1:13" ht="15" customHeight="1">
      <c r="A92" s="40"/>
      <c r="B92" s="39" t="s">
        <v>31</v>
      </c>
      <c r="C92" s="28">
        <v>400000</v>
      </c>
      <c r="D92" s="28">
        <v>0</v>
      </c>
      <c r="E92" s="28">
        <v>0</v>
      </c>
      <c r="F92" s="29">
        <v>0</v>
      </c>
      <c r="G92" s="29">
        <v>0</v>
      </c>
      <c r="H92" s="28">
        <v>0</v>
      </c>
      <c r="I92" s="64">
        <v>0</v>
      </c>
      <c r="J92" s="4"/>
      <c r="K92" s="18">
        <f t="shared" si="34"/>
        <v>0</v>
      </c>
      <c r="L92" s="61">
        <f t="shared" si="35"/>
        <v>0</v>
      </c>
      <c r="M92" s="3"/>
    </row>
    <row r="93" spans="1:13" ht="22.5" customHeight="1">
      <c r="A93" s="30" t="s">
        <v>9</v>
      </c>
      <c r="B93" s="41" t="s">
        <v>26</v>
      </c>
      <c r="C93" s="28">
        <v>63203.4</v>
      </c>
      <c r="D93" s="28">
        <v>0</v>
      </c>
      <c r="E93" s="28">
        <v>0</v>
      </c>
      <c r="F93" s="29">
        <v>0</v>
      </c>
      <c r="G93" s="29">
        <v>0</v>
      </c>
      <c r="H93" s="28">
        <v>0</v>
      </c>
      <c r="I93" s="64">
        <v>0</v>
      </c>
      <c r="J93" s="4"/>
      <c r="K93" s="18">
        <f t="shared" si="34"/>
        <v>0</v>
      </c>
      <c r="L93" s="61">
        <f t="shared" si="35"/>
        <v>0</v>
      </c>
      <c r="M93" s="3"/>
    </row>
    <row r="94" spans="1:13" ht="15" customHeight="1" thickBot="1">
      <c r="A94" s="32" t="s">
        <v>10</v>
      </c>
      <c r="B94" s="42" t="s">
        <v>27</v>
      </c>
      <c r="C94" s="34">
        <v>34804506.8</v>
      </c>
      <c r="D94" s="34">
        <v>30014349.3</v>
      </c>
      <c r="E94" s="34">
        <v>23156636.4</v>
      </c>
      <c r="F94" s="35">
        <v>330</v>
      </c>
      <c r="G94" s="35">
        <v>256</v>
      </c>
      <c r="H94" s="34">
        <v>35853557.6</v>
      </c>
      <c r="I94" s="65">
        <v>1966090.1</v>
      </c>
      <c r="J94" s="4"/>
      <c r="K94" s="18">
        <f t="shared" si="34"/>
        <v>74</v>
      </c>
      <c r="L94" s="61">
        <f t="shared" si="35"/>
        <v>33887467.5</v>
      </c>
      <c r="M94" s="3"/>
    </row>
    <row r="95" spans="1:13" ht="15" customHeight="1" thickTop="1">
      <c r="A95" s="19">
        <v>3</v>
      </c>
      <c r="B95" s="36" t="s">
        <v>19</v>
      </c>
      <c r="C95" s="21">
        <f>C96+C97+C98</f>
        <v>0</v>
      </c>
      <c r="D95" s="21">
        <f aca="true" t="shared" si="44" ref="D95:I95">D96+D97+D98</f>
        <v>0</v>
      </c>
      <c r="E95" s="21">
        <f t="shared" si="44"/>
        <v>0</v>
      </c>
      <c r="F95" s="22">
        <f t="shared" si="44"/>
        <v>0</v>
      </c>
      <c r="G95" s="22">
        <f t="shared" si="44"/>
        <v>0</v>
      </c>
      <c r="H95" s="21">
        <f t="shared" si="44"/>
        <v>0</v>
      </c>
      <c r="I95" s="21">
        <f t="shared" si="44"/>
        <v>0</v>
      </c>
      <c r="J95" s="4"/>
      <c r="K95" s="18">
        <f t="shared" si="34"/>
        <v>0</v>
      </c>
      <c r="L95" s="61">
        <f t="shared" si="35"/>
        <v>0</v>
      </c>
      <c r="M95" s="3"/>
    </row>
    <row r="96" spans="1:13" ht="15" customHeight="1">
      <c r="A96" s="40" t="s">
        <v>11</v>
      </c>
      <c r="B96" s="43" t="s">
        <v>25</v>
      </c>
      <c r="C96" s="28">
        <v>0</v>
      </c>
      <c r="D96" s="28">
        <v>0</v>
      </c>
      <c r="E96" s="28">
        <v>0</v>
      </c>
      <c r="F96" s="29">
        <v>0</v>
      </c>
      <c r="G96" s="29">
        <v>0</v>
      </c>
      <c r="H96" s="28">
        <v>0</v>
      </c>
      <c r="I96" s="64">
        <v>0</v>
      </c>
      <c r="J96" s="4"/>
      <c r="K96" s="18">
        <f t="shared" si="34"/>
        <v>0</v>
      </c>
      <c r="L96" s="61">
        <f t="shared" si="35"/>
        <v>0</v>
      </c>
      <c r="M96" s="3"/>
    </row>
    <row r="97" spans="1:13" ht="23.25" customHeight="1">
      <c r="A97" s="40" t="s">
        <v>13</v>
      </c>
      <c r="B97" s="43" t="s">
        <v>26</v>
      </c>
      <c r="C97" s="28">
        <v>0</v>
      </c>
      <c r="D97" s="28">
        <v>0</v>
      </c>
      <c r="E97" s="28">
        <v>0</v>
      </c>
      <c r="F97" s="29">
        <v>0</v>
      </c>
      <c r="G97" s="29">
        <v>0</v>
      </c>
      <c r="H97" s="28">
        <v>0</v>
      </c>
      <c r="I97" s="64">
        <v>0</v>
      </c>
      <c r="J97" s="4"/>
      <c r="K97" s="18">
        <f t="shared" si="34"/>
        <v>0</v>
      </c>
      <c r="L97" s="61">
        <f t="shared" si="35"/>
        <v>0</v>
      </c>
      <c r="M97" s="3"/>
    </row>
    <row r="98" spans="1:13" ht="15" customHeight="1" thickBot="1">
      <c r="A98" s="32" t="s">
        <v>12</v>
      </c>
      <c r="B98" s="42" t="s">
        <v>27</v>
      </c>
      <c r="C98" s="34">
        <v>0</v>
      </c>
      <c r="D98" s="34">
        <v>0</v>
      </c>
      <c r="E98" s="34">
        <v>0</v>
      </c>
      <c r="F98" s="35">
        <v>0</v>
      </c>
      <c r="G98" s="35">
        <v>0</v>
      </c>
      <c r="H98" s="34">
        <v>0</v>
      </c>
      <c r="I98" s="65">
        <v>0</v>
      </c>
      <c r="J98" s="4"/>
      <c r="K98" s="18">
        <f t="shared" si="34"/>
        <v>0</v>
      </c>
      <c r="L98" s="61">
        <f t="shared" si="35"/>
        <v>0</v>
      </c>
      <c r="M98" s="3"/>
    </row>
    <row r="99" spans="1:13" ht="15" customHeight="1" thickTop="1">
      <c r="A99" s="19" t="s">
        <v>14</v>
      </c>
      <c r="B99" s="20" t="s">
        <v>20</v>
      </c>
      <c r="C99" s="21">
        <f>C100+C104+C105</f>
        <v>0</v>
      </c>
      <c r="D99" s="21">
        <f aca="true" t="shared" si="45" ref="D99:I99">D100+D104+D105</f>
        <v>0</v>
      </c>
      <c r="E99" s="21">
        <f t="shared" si="45"/>
        <v>0</v>
      </c>
      <c r="F99" s="22">
        <f t="shared" si="45"/>
        <v>0</v>
      </c>
      <c r="G99" s="22">
        <f t="shared" si="45"/>
        <v>0</v>
      </c>
      <c r="H99" s="21">
        <f t="shared" si="45"/>
        <v>0</v>
      </c>
      <c r="I99" s="21">
        <f t="shared" si="45"/>
        <v>0</v>
      </c>
      <c r="J99" s="4"/>
      <c r="K99" s="18">
        <f t="shared" si="34"/>
        <v>0</v>
      </c>
      <c r="L99" s="61">
        <f t="shared" si="35"/>
        <v>0</v>
      </c>
      <c r="M99" s="3"/>
    </row>
    <row r="100" spans="1:13" ht="15" customHeight="1">
      <c r="A100" s="30" t="s">
        <v>17</v>
      </c>
      <c r="B100" s="37" t="s">
        <v>25</v>
      </c>
      <c r="C100" s="28">
        <f>C102+C103</f>
        <v>0</v>
      </c>
      <c r="D100" s="28">
        <f aca="true" t="shared" si="46" ref="D100:I100">D102+D103</f>
        <v>0</v>
      </c>
      <c r="E100" s="28">
        <f t="shared" si="46"/>
        <v>0</v>
      </c>
      <c r="F100" s="29">
        <f t="shared" si="46"/>
        <v>0</v>
      </c>
      <c r="G100" s="29">
        <f t="shared" si="46"/>
        <v>0</v>
      </c>
      <c r="H100" s="28">
        <f t="shared" si="46"/>
        <v>0</v>
      </c>
      <c r="I100" s="28">
        <f t="shared" si="46"/>
        <v>0</v>
      </c>
      <c r="J100" s="4"/>
      <c r="K100" s="18">
        <f t="shared" si="34"/>
        <v>0</v>
      </c>
      <c r="L100" s="61">
        <f t="shared" si="35"/>
        <v>0</v>
      </c>
      <c r="M100" s="3"/>
    </row>
    <row r="101" spans="1:13" ht="15" customHeight="1">
      <c r="A101" s="30"/>
      <c r="B101" s="31" t="s">
        <v>1</v>
      </c>
      <c r="C101" s="28"/>
      <c r="D101" s="28"/>
      <c r="E101" s="28"/>
      <c r="F101" s="29"/>
      <c r="G101" s="29"/>
      <c r="H101" s="28"/>
      <c r="I101" s="64"/>
      <c r="J101" s="4"/>
      <c r="K101" s="18">
        <f t="shared" si="34"/>
        <v>0</v>
      </c>
      <c r="L101" s="61">
        <f t="shared" si="35"/>
        <v>0</v>
      </c>
      <c r="M101" s="3"/>
    </row>
    <row r="102" spans="1:13" ht="15" customHeight="1">
      <c r="A102" s="30"/>
      <c r="B102" s="44" t="s">
        <v>24</v>
      </c>
      <c r="C102" s="28">
        <v>0</v>
      </c>
      <c r="D102" s="28">
        <v>0</v>
      </c>
      <c r="E102" s="28">
        <v>0</v>
      </c>
      <c r="F102" s="29">
        <v>0</v>
      </c>
      <c r="G102" s="29">
        <v>0</v>
      </c>
      <c r="H102" s="28">
        <v>0</v>
      </c>
      <c r="I102" s="64">
        <v>0</v>
      </c>
      <c r="J102" s="4"/>
      <c r="K102" s="18">
        <f t="shared" si="34"/>
        <v>0</v>
      </c>
      <c r="L102" s="61">
        <f t="shared" si="35"/>
        <v>0</v>
      </c>
      <c r="M102" s="3"/>
    </row>
    <row r="103" spans="1:13" ht="15" customHeight="1">
      <c r="A103" s="30"/>
      <c r="B103" s="45" t="s">
        <v>32</v>
      </c>
      <c r="C103" s="28">
        <v>0</v>
      </c>
      <c r="D103" s="28">
        <v>0</v>
      </c>
      <c r="E103" s="28">
        <v>0</v>
      </c>
      <c r="F103" s="29">
        <v>0</v>
      </c>
      <c r="G103" s="29">
        <v>0</v>
      </c>
      <c r="H103" s="28">
        <v>0</v>
      </c>
      <c r="I103" s="64">
        <v>0</v>
      </c>
      <c r="J103" s="4"/>
      <c r="K103" s="18">
        <f t="shared" si="34"/>
        <v>0</v>
      </c>
      <c r="L103" s="61">
        <f t="shared" si="35"/>
        <v>0</v>
      </c>
      <c r="M103" s="3"/>
    </row>
    <row r="104" spans="1:13" ht="25.5" customHeight="1">
      <c r="A104" s="50" t="s">
        <v>15</v>
      </c>
      <c r="B104" s="37" t="s">
        <v>26</v>
      </c>
      <c r="C104" s="28">
        <v>0</v>
      </c>
      <c r="D104" s="28">
        <v>0</v>
      </c>
      <c r="E104" s="28">
        <v>0</v>
      </c>
      <c r="F104" s="29">
        <v>0</v>
      </c>
      <c r="G104" s="29">
        <v>0</v>
      </c>
      <c r="H104" s="28">
        <v>0</v>
      </c>
      <c r="I104" s="64">
        <v>0</v>
      </c>
      <c r="J104" s="4"/>
      <c r="K104" s="18">
        <f t="shared" si="34"/>
        <v>0</v>
      </c>
      <c r="L104" s="61">
        <f t="shared" si="35"/>
        <v>0</v>
      </c>
      <c r="M104" s="3"/>
    </row>
    <row r="105" spans="1:13" ht="15" customHeight="1" thickBot="1">
      <c r="A105" s="46" t="s">
        <v>16</v>
      </c>
      <c r="B105" s="47" t="s">
        <v>27</v>
      </c>
      <c r="C105" s="34">
        <v>0</v>
      </c>
      <c r="D105" s="34">
        <v>0</v>
      </c>
      <c r="E105" s="34">
        <v>0</v>
      </c>
      <c r="F105" s="35">
        <v>0</v>
      </c>
      <c r="G105" s="35">
        <v>0</v>
      </c>
      <c r="H105" s="34">
        <v>0</v>
      </c>
      <c r="I105" s="65">
        <v>0</v>
      </c>
      <c r="J105" s="4"/>
      <c r="K105" s="18">
        <f t="shared" si="34"/>
        <v>0</v>
      </c>
      <c r="L105" s="61">
        <f t="shared" si="35"/>
        <v>0</v>
      </c>
      <c r="M105" s="3"/>
    </row>
    <row r="106" spans="1:13" ht="46.5" customHeight="1" hidden="1" thickBot="1" thickTop="1">
      <c r="A106" s="14"/>
      <c r="B106" s="15"/>
      <c r="C106" s="16"/>
      <c r="D106" s="16"/>
      <c r="E106" s="16"/>
      <c r="F106" s="17"/>
      <c r="G106" s="17"/>
      <c r="H106" s="16"/>
      <c r="I106" s="16"/>
      <c r="J106" s="4"/>
      <c r="K106" s="18">
        <f t="shared" si="34"/>
        <v>0</v>
      </c>
      <c r="L106" s="61">
        <f t="shared" si="35"/>
        <v>0</v>
      </c>
      <c r="M106" s="3"/>
    </row>
    <row r="107" spans="1:13" ht="27" customHeight="1" thickTop="1">
      <c r="A107" s="19" t="s">
        <v>3</v>
      </c>
      <c r="B107" s="48" t="s">
        <v>42</v>
      </c>
      <c r="C107" s="21">
        <f aca="true" t="shared" si="47" ref="C107:I107">C109+C110+C111</f>
        <v>100902342.2</v>
      </c>
      <c r="D107" s="21">
        <f t="shared" si="47"/>
        <v>24790257.8</v>
      </c>
      <c r="E107" s="21">
        <f t="shared" si="47"/>
        <v>29160812.4</v>
      </c>
      <c r="F107" s="22">
        <f t="shared" si="47"/>
        <v>219</v>
      </c>
      <c r="G107" s="22">
        <f t="shared" si="47"/>
        <v>123</v>
      </c>
      <c r="H107" s="21">
        <f t="shared" si="47"/>
        <v>25827875.1</v>
      </c>
      <c r="I107" s="21">
        <f t="shared" si="47"/>
        <v>6575729.6</v>
      </c>
      <c r="J107" s="4"/>
      <c r="K107" s="18">
        <f t="shared" si="34"/>
        <v>96</v>
      </c>
      <c r="L107" s="61">
        <f t="shared" si="35"/>
        <v>19252145.5</v>
      </c>
      <c r="M107" s="3"/>
    </row>
    <row r="108" spans="1:13" ht="15" customHeight="1">
      <c r="A108" s="23"/>
      <c r="B108" s="24" t="s">
        <v>1</v>
      </c>
      <c r="C108" s="25"/>
      <c r="D108" s="25"/>
      <c r="E108" s="25"/>
      <c r="F108" s="49"/>
      <c r="G108" s="49"/>
      <c r="H108" s="25"/>
      <c r="I108" s="25"/>
      <c r="J108" s="4"/>
      <c r="K108" s="18">
        <f t="shared" si="34"/>
        <v>0</v>
      </c>
      <c r="L108" s="61">
        <f t="shared" si="35"/>
        <v>0</v>
      </c>
      <c r="M108" s="3"/>
    </row>
    <row r="109" spans="1:14" ht="15" customHeight="1">
      <c r="A109" s="26" t="s">
        <v>4</v>
      </c>
      <c r="B109" s="27" t="s">
        <v>25</v>
      </c>
      <c r="C109" s="28">
        <f>C113+C121+C125</f>
        <v>33224242.2</v>
      </c>
      <c r="D109" s="28">
        <f aca="true" t="shared" si="48" ref="D109:I109">D113+D121+D125</f>
        <v>7161111</v>
      </c>
      <c r="E109" s="28">
        <f t="shared" si="48"/>
        <v>7324944.2</v>
      </c>
      <c r="F109" s="29">
        <f t="shared" si="48"/>
        <v>207</v>
      </c>
      <c r="G109" s="29">
        <f t="shared" si="48"/>
        <v>119</v>
      </c>
      <c r="H109" s="28">
        <f t="shared" si="48"/>
        <v>18774775.1</v>
      </c>
      <c r="I109" s="28">
        <f t="shared" si="48"/>
        <v>3222629.6</v>
      </c>
      <c r="J109" s="4"/>
      <c r="K109" s="18">
        <f t="shared" si="34"/>
        <v>88</v>
      </c>
      <c r="L109" s="61">
        <f t="shared" si="35"/>
        <v>15552145.500000002</v>
      </c>
      <c r="M109" s="62"/>
      <c r="N109" s="61"/>
    </row>
    <row r="110" spans="1:13" ht="15" customHeight="1">
      <c r="A110" s="30" t="s">
        <v>5</v>
      </c>
      <c r="B110" s="31" t="s">
        <v>26</v>
      </c>
      <c r="C110" s="28">
        <f>C118+C122+C129</f>
        <v>0</v>
      </c>
      <c r="D110" s="28">
        <f>D118+D122+D129</f>
        <v>0</v>
      </c>
      <c r="E110" s="28">
        <f>E118+E122+E129</f>
        <v>0</v>
      </c>
      <c r="F110" s="29">
        <v>0</v>
      </c>
      <c r="G110" s="29">
        <f>G118+G122+G129</f>
        <v>0</v>
      </c>
      <c r="H110" s="28">
        <f>H118+H122+H129</f>
        <v>0</v>
      </c>
      <c r="I110" s="28">
        <f>I118+I122+I129</f>
        <v>0</v>
      </c>
      <c r="J110" s="4"/>
      <c r="K110" s="18">
        <f t="shared" si="34"/>
        <v>0</v>
      </c>
      <c r="L110" s="61">
        <f t="shared" si="35"/>
        <v>0</v>
      </c>
      <c r="M110" s="3"/>
    </row>
    <row r="111" spans="1:13" ht="15" customHeight="1" thickBot="1">
      <c r="A111" s="32" t="s">
        <v>6</v>
      </c>
      <c r="B111" s="33" t="s">
        <v>27</v>
      </c>
      <c r="C111" s="34">
        <f>C119+C123+C130</f>
        <v>67678100</v>
      </c>
      <c r="D111" s="34">
        <f aca="true" t="shared" si="49" ref="D111:I111">D119+D123+D130</f>
        <v>17629146.8</v>
      </c>
      <c r="E111" s="34">
        <f t="shared" si="49"/>
        <v>21835868.2</v>
      </c>
      <c r="F111" s="35">
        <f t="shared" si="49"/>
        <v>12</v>
      </c>
      <c r="G111" s="35">
        <f t="shared" si="49"/>
        <v>4</v>
      </c>
      <c r="H111" s="34">
        <f t="shared" si="49"/>
        <v>7053100</v>
      </c>
      <c r="I111" s="34">
        <f t="shared" si="49"/>
        <v>3353100</v>
      </c>
      <c r="J111" s="4"/>
      <c r="K111" s="18">
        <f t="shared" si="34"/>
        <v>8</v>
      </c>
      <c r="L111" s="61">
        <f t="shared" si="35"/>
        <v>3700000</v>
      </c>
      <c r="M111" s="3"/>
    </row>
    <row r="112" spans="1:13" ht="15" customHeight="1" thickTop="1">
      <c r="A112" s="19" t="s">
        <v>7</v>
      </c>
      <c r="B112" s="36" t="s">
        <v>18</v>
      </c>
      <c r="C112" s="21">
        <f>C113+C118+C119</f>
        <v>100711948.3</v>
      </c>
      <c r="D112" s="21">
        <f>D113+D118+D119</f>
        <v>24755966</v>
      </c>
      <c r="E112" s="21">
        <f>E113+E118+E119</f>
        <v>29072705.2</v>
      </c>
      <c r="F112" s="22">
        <f>F113+F117+F119-F117</f>
        <v>113</v>
      </c>
      <c r="G112" s="22">
        <f>G113+G117+G119-G117</f>
        <v>39</v>
      </c>
      <c r="H112" s="21">
        <f>H113+H118+H119</f>
        <v>25769761.2</v>
      </c>
      <c r="I112" s="21">
        <f>I113+I118+I119</f>
        <v>6556147.2</v>
      </c>
      <c r="J112" s="4"/>
      <c r="K112" s="18">
        <f t="shared" si="34"/>
        <v>74</v>
      </c>
      <c r="L112" s="61">
        <f t="shared" si="35"/>
        <v>19213614</v>
      </c>
      <c r="M112" s="3"/>
    </row>
    <row r="113" spans="1:13" ht="15" customHeight="1">
      <c r="A113" s="30" t="s">
        <v>8</v>
      </c>
      <c r="B113" s="31" t="s">
        <v>25</v>
      </c>
      <c r="C113" s="28">
        <f aca="true" t="shared" si="50" ref="C113:I113">C115+C116+C117</f>
        <v>33033848.299999997</v>
      </c>
      <c r="D113" s="28">
        <f t="shared" si="50"/>
        <v>7126819.2</v>
      </c>
      <c r="E113" s="28">
        <f t="shared" si="50"/>
        <v>7236837</v>
      </c>
      <c r="F113" s="29">
        <f t="shared" si="50"/>
        <v>101</v>
      </c>
      <c r="G113" s="29">
        <f t="shared" si="50"/>
        <v>35</v>
      </c>
      <c r="H113" s="28">
        <f t="shared" si="50"/>
        <v>18716661.2</v>
      </c>
      <c r="I113" s="28">
        <f t="shared" si="50"/>
        <v>3203047.2</v>
      </c>
      <c r="J113" s="4"/>
      <c r="K113" s="18">
        <f t="shared" si="34"/>
        <v>66</v>
      </c>
      <c r="L113" s="61">
        <f t="shared" si="35"/>
        <v>15513614</v>
      </c>
      <c r="M113" s="3"/>
    </row>
    <row r="114" spans="1:13" ht="15" customHeight="1">
      <c r="A114" s="30"/>
      <c r="B114" s="37" t="s">
        <v>1</v>
      </c>
      <c r="C114" s="28"/>
      <c r="D114" s="28"/>
      <c r="E114" s="28"/>
      <c r="F114" s="29"/>
      <c r="G114" s="29"/>
      <c r="H114" s="28"/>
      <c r="I114" s="28"/>
      <c r="J114" s="4"/>
      <c r="K114" s="18">
        <f t="shared" si="34"/>
        <v>0</v>
      </c>
      <c r="L114" s="61">
        <f t="shared" si="35"/>
        <v>0</v>
      </c>
      <c r="M114" s="3"/>
    </row>
    <row r="115" spans="1:13" ht="15" customHeight="1">
      <c r="A115" s="30"/>
      <c r="B115" s="38" t="s">
        <v>2</v>
      </c>
      <c r="C115" s="28">
        <f>19400933.4+13632914.9</f>
        <v>33033848.299999997</v>
      </c>
      <c r="D115" s="28">
        <f>4212921.2+2913898</f>
        <v>7126819.2</v>
      </c>
      <c r="E115" s="28">
        <f>4322939+2913898</f>
        <v>7236837</v>
      </c>
      <c r="F115" s="29">
        <f>36+65</f>
        <v>101</v>
      </c>
      <c r="G115" s="29">
        <f>14+21</f>
        <v>35</v>
      </c>
      <c r="H115" s="28">
        <f>11024276.2+7692385</f>
        <v>18716661.2</v>
      </c>
      <c r="I115" s="28">
        <f>2395398.2+807649</f>
        <v>3203047.2</v>
      </c>
      <c r="J115" s="4"/>
      <c r="K115" s="18">
        <f t="shared" si="34"/>
        <v>66</v>
      </c>
      <c r="L115" s="61">
        <f t="shared" si="35"/>
        <v>15513614</v>
      </c>
      <c r="M115" s="3"/>
    </row>
    <row r="116" spans="1:13" ht="21.75" customHeight="1">
      <c r="A116" s="26"/>
      <c r="B116" s="39" t="s">
        <v>33</v>
      </c>
      <c r="C116" s="28">
        <v>0</v>
      </c>
      <c r="D116" s="28">
        <v>0</v>
      </c>
      <c r="E116" s="28">
        <v>0</v>
      </c>
      <c r="F116" s="29">
        <v>0</v>
      </c>
      <c r="G116" s="29">
        <v>0</v>
      </c>
      <c r="H116" s="28">
        <v>0</v>
      </c>
      <c r="I116" s="28">
        <v>0</v>
      </c>
      <c r="J116" s="4"/>
      <c r="K116" s="18">
        <f t="shared" si="34"/>
        <v>0</v>
      </c>
      <c r="L116" s="61">
        <f t="shared" si="35"/>
        <v>0</v>
      </c>
      <c r="M116" s="3"/>
    </row>
    <row r="117" spans="1:13" ht="15" customHeight="1">
      <c r="A117" s="40"/>
      <c r="B117" s="39" t="s">
        <v>31</v>
      </c>
      <c r="C117" s="28">
        <v>0</v>
      </c>
      <c r="D117" s="28">
        <v>0</v>
      </c>
      <c r="E117" s="28">
        <v>0</v>
      </c>
      <c r="F117" s="77">
        <v>0</v>
      </c>
      <c r="G117" s="77">
        <v>0</v>
      </c>
      <c r="H117" s="28">
        <v>0</v>
      </c>
      <c r="I117" s="28">
        <v>0</v>
      </c>
      <c r="J117" s="4"/>
      <c r="K117" s="18">
        <f t="shared" si="34"/>
        <v>0</v>
      </c>
      <c r="L117" s="61">
        <f t="shared" si="35"/>
        <v>0</v>
      </c>
      <c r="M117" s="3"/>
    </row>
    <row r="118" spans="1:13" ht="24" customHeight="1">
      <c r="A118" s="30" t="s">
        <v>9</v>
      </c>
      <c r="B118" s="41" t="s">
        <v>26</v>
      </c>
      <c r="C118" s="28">
        <v>0</v>
      </c>
      <c r="D118" s="28">
        <v>0</v>
      </c>
      <c r="E118" s="28">
        <v>0</v>
      </c>
      <c r="F118" s="77">
        <v>0</v>
      </c>
      <c r="G118" s="77">
        <v>0</v>
      </c>
      <c r="H118" s="28">
        <v>0</v>
      </c>
      <c r="I118" s="28">
        <v>0</v>
      </c>
      <c r="J118" s="4"/>
      <c r="K118" s="18">
        <f t="shared" si="34"/>
        <v>0</v>
      </c>
      <c r="L118" s="61">
        <f t="shared" si="35"/>
        <v>0</v>
      </c>
      <c r="M118" s="3"/>
    </row>
    <row r="119" spans="1:13" ht="15" customHeight="1" thickBot="1">
      <c r="A119" s="32" t="s">
        <v>10</v>
      </c>
      <c r="B119" s="42" t="s">
        <v>27</v>
      </c>
      <c r="C119" s="34">
        <v>67678100</v>
      </c>
      <c r="D119" s="34">
        <f>13479146.8+4150000</f>
        <v>17629146.8</v>
      </c>
      <c r="E119" s="34">
        <f>17685868.2+4150000</f>
        <v>21835868.2</v>
      </c>
      <c r="F119" s="35">
        <v>12</v>
      </c>
      <c r="G119" s="35">
        <v>4</v>
      </c>
      <c r="H119" s="34">
        <f>2053100+5000000</f>
        <v>7053100</v>
      </c>
      <c r="I119" s="34">
        <f>2053100+1300000</f>
        <v>3353100</v>
      </c>
      <c r="J119" s="4"/>
      <c r="K119" s="18">
        <f t="shared" si="34"/>
        <v>8</v>
      </c>
      <c r="L119" s="61">
        <f t="shared" si="35"/>
        <v>3700000</v>
      </c>
      <c r="M119" s="3"/>
    </row>
    <row r="120" spans="1:13" ht="15" customHeight="1" thickTop="1">
      <c r="A120" s="19">
        <v>3</v>
      </c>
      <c r="B120" s="36" t="s">
        <v>19</v>
      </c>
      <c r="C120" s="21">
        <f aca="true" t="shared" si="51" ref="C120:I120">C121+C122+C123</f>
        <v>60140.3</v>
      </c>
      <c r="D120" s="21">
        <f t="shared" si="51"/>
        <v>0</v>
      </c>
      <c r="E120" s="21">
        <f t="shared" si="51"/>
        <v>3519.3</v>
      </c>
      <c r="F120" s="22">
        <f t="shared" si="51"/>
        <v>12</v>
      </c>
      <c r="G120" s="22">
        <f t="shared" si="51"/>
        <v>3</v>
      </c>
      <c r="H120" s="21">
        <f t="shared" si="51"/>
        <v>37561.8</v>
      </c>
      <c r="I120" s="21">
        <f t="shared" si="51"/>
        <v>12723.4</v>
      </c>
      <c r="J120" s="4"/>
      <c r="K120" s="18">
        <f t="shared" si="34"/>
        <v>9</v>
      </c>
      <c r="L120" s="61">
        <f t="shared" si="35"/>
        <v>24838.4</v>
      </c>
      <c r="M120" s="3"/>
    </row>
    <row r="121" spans="1:13" ht="15" customHeight="1">
      <c r="A121" s="40" t="s">
        <v>11</v>
      </c>
      <c r="B121" s="43" t="s">
        <v>25</v>
      </c>
      <c r="C121" s="28">
        <f>24222+35918.3</f>
        <v>60140.3</v>
      </c>
      <c r="D121" s="28">
        <v>0</v>
      </c>
      <c r="E121" s="28">
        <v>3519.3</v>
      </c>
      <c r="F121" s="29">
        <v>12</v>
      </c>
      <c r="G121" s="29">
        <v>3</v>
      </c>
      <c r="H121" s="28">
        <f>3596+33965.8</f>
        <v>37561.8</v>
      </c>
      <c r="I121" s="28">
        <f>12723.4</f>
        <v>12723.4</v>
      </c>
      <c r="J121" s="4"/>
      <c r="K121" s="18">
        <f t="shared" si="34"/>
        <v>9</v>
      </c>
      <c r="L121" s="61">
        <f t="shared" si="35"/>
        <v>24838.4</v>
      </c>
      <c r="M121" s="3"/>
    </row>
    <row r="122" spans="1:13" ht="23.25" customHeight="1">
      <c r="A122" s="40" t="s">
        <v>13</v>
      </c>
      <c r="B122" s="43" t="s">
        <v>26</v>
      </c>
      <c r="C122" s="28">
        <v>0</v>
      </c>
      <c r="D122" s="28">
        <v>0</v>
      </c>
      <c r="E122" s="28">
        <v>0</v>
      </c>
      <c r="F122" s="29">
        <v>0</v>
      </c>
      <c r="G122" s="29">
        <v>0</v>
      </c>
      <c r="H122" s="28">
        <v>0</v>
      </c>
      <c r="I122" s="28">
        <v>0</v>
      </c>
      <c r="J122" s="4"/>
      <c r="K122" s="18">
        <f t="shared" si="34"/>
        <v>0</v>
      </c>
      <c r="L122" s="61">
        <f t="shared" si="35"/>
        <v>0</v>
      </c>
      <c r="M122" s="3"/>
    </row>
    <row r="123" spans="1:13" ht="15" customHeight="1" thickBot="1">
      <c r="A123" s="32" t="s">
        <v>12</v>
      </c>
      <c r="B123" s="42" t="s">
        <v>27</v>
      </c>
      <c r="C123" s="34">
        <v>0</v>
      </c>
      <c r="D123" s="34">
        <v>0</v>
      </c>
      <c r="E123" s="34">
        <v>0</v>
      </c>
      <c r="F123" s="35">
        <v>0</v>
      </c>
      <c r="G123" s="35">
        <v>0</v>
      </c>
      <c r="H123" s="34">
        <v>0</v>
      </c>
      <c r="I123" s="34">
        <v>0</v>
      </c>
      <c r="J123" s="4"/>
      <c r="K123" s="18">
        <f t="shared" si="34"/>
        <v>0</v>
      </c>
      <c r="L123" s="61">
        <f t="shared" si="35"/>
        <v>0</v>
      </c>
      <c r="M123" s="3"/>
    </row>
    <row r="124" spans="1:13" ht="15" customHeight="1" thickTop="1">
      <c r="A124" s="19" t="s">
        <v>14</v>
      </c>
      <c r="B124" s="20" t="s">
        <v>20</v>
      </c>
      <c r="C124" s="21">
        <f aca="true" t="shared" si="52" ref="C124:I124">C125+C129+C130</f>
        <v>130253.6</v>
      </c>
      <c r="D124" s="21">
        <f t="shared" si="52"/>
        <v>34291.8</v>
      </c>
      <c r="E124" s="21">
        <f t="shared" si="52"/>
        <v>84587.9</v>
      </c>
      <c r="F124" s="22">
        <f t="shared" si="52"/>
        <v>94</v>
      </c>
      <c r="G124" s="22">
        <f t="shared" si="52"/>
        <v>81</v>
      </c>
      <c r="H124" s="21">
        <f t="shared" si="52"/>
        <v>20552.1</v>
      </c>
      <c r="I124" s="21">
        <f t="shared" si="52"/>
        <v>6859</v>
      </c>
      <c r="J124" s="4"/>
      <c r="K124" s="18">
        <f t="shared" si="34"/>
        <v>13</v>
      </c>
      <c r="L124" s="61">
        <f t="shared" si="35"/>
        <v>13693.099999999999</v>
      </c>
      <c r="M124" s="3"/>
    </row>
    <row r="125" spans="1:13" ht="15" customHeight="1">
      <c r="A125" s="30" t="s">
        <v>17</v>
      </c>
      <c r="B125" s="37" t="s">
        <v>25</v>
      </c>
      <c r="C125" s="28">
        <f>C127+C128</f>
        <v>130253.6</v>
      </c>
      <c r="D125" s="28">
        <f aca="true" t="shared" si="53" ref="D125:I125">D127+D128</f>
        <v>34291.8</v>
      </c>
      <c r="E125" s="28">
        <f t="shared" si="53"/>
        <v>84587.9</v>
      </c>
      <c r="F125" s="29">
        <f t="shared" si="53"/>
        <v>94</v>
      </c>
      <c r="G125" s="29">
        <f t="shared" si="53"/>
        <v>81</v>
      </c>
      <c r="H125" s="28">
        <f t="shared" si="53"/>
        <v>20552.1</v>
      </c>
      <c r="I125" s="28">
        <f t="shared" si="53"/>
        <v>6859</v>
      </c>
      <c r="J125" s="4"/>
      <c r="K125" s="18">
        <f t="shared" si="34"/>
        <v>13</v>
      </c>
      <c r="L125" s="61">
        <f t="shared" si="35"/>
        <v>13693.099999999999</v>
      </c>
      <c r="M125" s="3"/>
    </row>
    <row r="126" spans="1:13" ht="15" customHeight="1">
      <c r="A126" s="30"/>
      <c r="B126" s="31" t="s">
        <v>1</v>
      </c>
      <c r="C126" s="28"/>
      <c r="D126" s="28"/>
      <c r="E126" s="28"/>
      <c r="F126" s="29"/>
      <c r="G126" s="29"/>
      <c r="H126" s="28"/>
      <c r="I126" s="28"/>
      <c r="J126" s="4"/>
      <c r="K126" s="18">
        <f t="shared" si="34"/>
        <v>0</v>
      </c>
      <c r="L126" s="61">
        <f t="shared" si="35"/>
        <v>0</v>
      </c>
      <c r="M126" s="3"/>
    </row>
    <row r="127" spans="1:13" ht="15" customHeight="1">
      <c r="A127" s="30"/>
      <c r="B127" s="44" t="s">
        <v>24</v>
      </c>
      <c r="C127" s="28">
        <f>92768.8+37484.8</f>
        <v>130253.6</v>
      </c>
      <c r="D127" s="28">
        <f>10867.6+23424.2</f>
        <v>34291.8</v>
      </c>
      <c r="E127" s="28">
        <f>61240.9+23347</f>
        <v>84587.9</v>
      </c>
      <c r="F127" s="29">
        <f>46+48</f>
        <v>94</v>
      </c>
      <c r="G127" s="29">
        <f>34+47</f>
        <v>81</v>
      </c>
      <c r="H127" s="28">
        <f>15897.4+4654.7</f>
        <v>20552.1</v>
      </c>
      <c r="I127" s="28">
        <f>2346.6+4512.4</f>
        <v>6859</v>
      </c>
      <c r="J127" s="4"/>
      <c r="K127" s="18">
        <f t="shared" si="34"/>
        <v>13</v>
      </c>
      <c r="L127" s="61">
        <f t="shared" si="35"/>
        <v>13693.099999999999</v>
      </c>
      <c r="M127" s="3"/>
    </row>
    <row r="128" spans="1:13" ht="15" customHeight="1">
      <c r="A128" s="30"/>
      <c r="B128" s="45" t="s">
        <v>32</v>
      </c>
      <c r="C128" s="28">
        <v>0</v>
      </c>
      <c r="D128" s="28">
        <v>0</v>
      </c>
      <c r="E128" s="28">
        <v>0</v>
      </c>
      <c r="F128" s="29">
        <v>0</v>
      </c>
      <c r="G128" s="29">
        <v>0</v>
      </c>
      <c r="H128" s="28">
        <v>0</v>
      </c>
      <c r="I128" s="28">
        <v>0</v>
      </c>
      <c r="J128" s="4"/>
      <c r="K128" s="18">
        <f t="shared" si="34"/>
        <v>0</v>
      </c>
      <c r="L128" s="61">
        <f t="shared" si="35"/>
        <v>0</v>
      </c>
      <c r="M128" s="3"/>
    </row>
    <row r="129" spans="1:13" ht="27" customHeight="1">
      <c r="A129" s="50" t="s">
        <v>15</v>
      </c>
      <c r="B129" s="37" t="s">
        <v>26</v>
      </c>
      <c r="C129" s="28">
        <v>0</v>
      </c>
      <c r="D129" s="28">
        <v>0</v>
      </c>
      <c r="E129" s="28">
        <v>0</v>
      </c>
      <c r="F129" s="29">
        <v>0</v>
      </c>
      <c r="G129" s="29">
        <v>0</v>
      </c>
      <c r="H129" s="28">
        <v>0</v>
      </c>
      <c r="I129" s="28">
        <v>0</v>
      </c>
      <c r="J129" s="4"/>
      <c r="K129" s="18">
        <f t="shared" si="34"/>
        <v>0</v>
      </c>
      <c r="L129" s="61">
        <f t="shared" si="35"/>
        <v>0</v>
      </c>
      <c r="M129" s="3"/>
    </row>
    <row r="130" spans="1:13" ht="15" customHeight="1" thickBot="1">
      <c r="A130" s="46" t="s">
        <v>16</v>
      </c>
      <c r="B130" s="47" t="s">
        <v>27</v>
      </c>
      <c r="C130" s="34">
        <v>0</v>
      </c>
      <c r="D130" s="34">
        <v>0</v>
      </c>
      <c r="E130" s="34">
        <v>0</v>
      </c>
      <c r="F130" s="35">
        <v>0</v>
      </c>
      <c r="G130" s="35">
        <v>0</v>
      </c>
      <c r="H130" s="34">
        <v>0</v>
      </c>
      <c r="I130" s="34">
        <v>0</v>
      </c>
      <c r="J130" s="4"/>
      <c r="K130" s="18">
        <f t="shared" si="34"/>
        <v>0</v>
      </c>
      <c r="L130" s="61">
        <f t="shared" si="35"/>
        <v>0</v>
      </c>
      <c r="M130" s="3"/>
    </row>
    <row r="131" spans="1:13" ht="48" customHeight="1" hidden="1" thickBot="1" thickTop="1">
      <c r="A131" s="14"/>
      <c r="B131" s="15"/>
      <c r="C131" s="16"/>
      <c r="D131" s="16"/>
      <c r="E131" s="16"/>
      <c r="F131" s="17"/>
      <c r="G131" s="17"/>
      <c r="H131" s="16"/>
      <c r="I131" s="16"/>
      <c r="J131" s="4"/>
      <c r="K131" s="18">
        <f t="shared" si="34"/>
        <v>0</v>
      </c>
      <c r="L131" s="61">
        <f t="shared" si="35"/>
        <v>0</v>
      </c>
      <c r="M131" s="3"/>
    </row>
    <row r="132" spans="1:13" ht="28.5" customHeight="1" thickTop="1">
      <c r="A132" s="19" t="s">
        <v>3</v>
      </c>
      <c r="B132" s="48" t="s">
        <v>43</v>
      </c>
      <c r="C132" s="21">
        <v>242967.8</v>
      </c>
      <c r="D132" s="100">
        <v>211997.6</v>
      </c>
      <c r="E132" s="21">
        <v>211997.6</v>
      </c>
      <c r="F132" s="22">
        <v>2</v>
      </c>
      <c r="G132" s="22">
        <v>1</v>
      </c>
      <c r="H132" s="21">
        <v>211997.6</v>
      </c>
      <c r="I132" s="21">
        <v>191296</v>
      </c>
      <c r="J132" s="4"/>
      <c r="K132" s="18">
        <f t="shared" si="34"/>
        <v>1</v>
      </c>
      <c r="L132" s="61">
        <f t="shared" si="35"/>
        <v>20701.600000000006</v>
      </c>
      <c r="M132" s="3"/>
    </row>
    <row r="133" spans="1:13" ht="15" customHeight="1">
      <c r="A133" s="23"/>
      <c r="B133" s="24" t="s">
        <v>1</v>
      </c>
      <c r="C133" s="25"/>
      <c r="D133" s="101"/>
      <c r="E133" s="25"/>
      <c r="F133" s="49"/>
      <c r="G133" s="49"/>
      <c r="H133" s="25"/>
      <c r="I133" s="25"/>
      <c r="J133" s="4"/>
      <c r="K133" s="18">
        <f t="shared" si="34"/>
        <v>0</v>
      </c>
      <c r="L133" s="61">
        <f t="shared" si="35"/>
        <v>0</v>
      </c>
      <c r="M133" s="3"/>
    </row>
    <row r="134" spans="1:14" ht="15" customHeight="1">
      <c r="A134" s="26" t="s">
        <v>4</v>
      </c>
      <c r="B134" s="27" t="s">
        <v>25</v>
      </c>
      <c r="C134" s="28">
        <v>242967.8</v>
      </c>
      <c r="D134" s="102">
        <v>211997.6</v>
      </c>
      <c r="E134" s="28">
        <v>211997.6</v>
      </c>
      <c r="F134" s="29">
        <v>2</v>
      </c>
      <c r="G134" s="29">
        <v>1</v>
      </c>
      <c r="H134" s="28">
        <v>211997.6</v>
      </c>
      <c r="I134" s="28">
        <v>191296</v>
      </c>
      <c r="J134" s="4"/>
      <c r="K134" s="18">
        <f t="shared" si="34"/>
        <v>1</v>
      </c>
      <c r="L134" s="61">
        <f t="shared" si="35"/>
        <v>20701.600000000006</v>
      </c>
      <c r="M134" s="62"/>
      <c r="N134" s="61"/>
    </row>
    <row r="135" spans="1:13" ht="15" customHeight="1">
      <c r="A135" s="30" t="s">
        <v>5</v>
      </c>
      <c r="B135" s="31" t="s">
        <v>26</v>
      </c>
      <c r="C135" s="28">
        <v>0</v>
      </c>
      <c r="D135" s="28">
        <v>0</v>
      </c>
      <c r="E135" s="28">
        <v>0</v>
      </c>
      <c r="F135" s="29">
        <v>0</v>
      </c>
      <c r="G135" s="29">
        <v>0</v>
      </c>
      <c r="H135" s="28">
        <v>0</v>
      </c>
      <c r="I135" s="28">
        <v>0</v>
      </c>
      <c r="J135" s="4"/>
      <c r="K135" s="18">
        <f t="shared" si="34"/>
        <v>0</v>
      </c>
      <c r="L135" s="61">
        <f t="shared" si="35"/>
        <v>0</v>
      </c>
      <c r="M135" s="3"/>
    </row>
    <row r="136" spans="1:13" ht="15" customHeight="1" thickBot="1">
      <c r="A136" s="32" t="s">
        <v>6</v>
      </c>
      <c r="B136" s="33" t="s">
        <v>27</v>
      </c>
      <c r="C136" s="28">
        <v>0</v>
      </c>
      <c r="D136" s="28">
        <v>0</v>
      </c>
      <c r="E136" s="28">
        <v>0</v>
      </c>
      <c r="F136" s="29">
        <v>0</v>
      </c>
      <c r="G136" s="29">
        <v>0</v>
      </c>
      <c r="H136" s="28">
        <v>0</v>
      </c>
      <c r="I136" s="28">
        <v>0</v>
      </c>
      <c r="J136" s="4"/>
      <c r="K136" s="18">
        <f aca="true" t="shared" si="54" ref="K136:K199">F136-G136</f>
        <v>0</v>
      </c>
      <c r="L136" s="61">
        <f aca="true" t="shared" si="55" ref="L136:L199">H136-I136</f>
        <v>0</v>
      </c>
      <c r="M136" s="3"/>
    </row>
    <row r="137" spans="1:13" ht="15" customHeight="1" thickTop="1">
      <c r="A137" s="19" t="s">
        <v>7</v>
      </c>
      <c r="B137" s="36" t="s">
        <v>18</v>
      </c>
      <c r="C137" s="21">
        <v>191296</v>
      </c>
      <c r="D137" s="21">
        <v>191296</v>
      </c>
      <c r="E137" s="21">
        <v>191296</v>
      </c>
      <c r="F137" s="22">
        <v>1</v>
      </c>
      <c r="G137" s="22">
        <v>1</v>
      </c>
      <c r="H137" s="21">
        <v>191296</v>
      </c>
      <c r="I137" s="21">
        <v>191296</v>
      </c>
      <c r="J137" s="4"/>
      <c r="K137" s="18">
        <f t="shared" si="54"/>
        <v>0</v>
      </c>
      <c r="L137" s="61">
        <f t="shared" si="55"/>
        <v>0</v>
      </c>
      <c r="M137" s="3"/>
    </row>
    <row r="138" spans="1:13" ht="15" customHeight="1">
      <c r="A138" s="30" t="s">
        <v>8</v>
      </c>
      <c r="B138" s="31" t="s">
        <v>25</v>
      </c>
      <c r="C138" s="28">
        <v>191296</v>
      </c>
      <c r="D138" s="28">
        <v>191296</v>
      </c>
      <c r="E138" s="28">
        <v>191296</v>
      </c>
      <c r="F138" s="29">
        <v>1</v>
      </c>
      <c r="G138" s="29">
        <v>1</v>
      </c>
      <c r="H138" s="28">
        <v>191296</v>
      </c>
      <c r="I138" s="28">
        <v>191296</v>
      </c>
      <c r="J138" s="4"/>
      <c r="K138" s="18">
        <f t="shared" si="54"/>
        <v>0</v>
      </c>
      <c r="L138" s="61">
        <f t="shared" si="55"/>
        <v>0</v>
      </c>
      <c r="M138" s="3"/>
    </row>
    <row r="139" spans="1:13" ht="15" customHeight="1">
      <c r="A139" s="30"/>
      <c r="B139" s="37" t="s">
        <v>1</v>
      </c>
      <c r="C139" s="28"/>
      <c r="D139" s="28"/>
      <c r="E139" s="28"/>
      <c r="F139" s="29"/>
      <c r="G139" s="29"/>
      <c r="H139" s="28"/>
      <c r="I139" s="28"/>
      <c r="J139" s="4"/>
      <c r="K139" s="18">
        <f t="shared" si="54"/>
        <v>0</v>
      </c>
      <c r="L139" s="61">
        <f t="shared" si="55"/>
        <v>0</v>
      </c>
      <c r="M139" s="3"/>
    </row>
    <row r="140" spans="1:13" ht="15" customHeight="1">
      <c r="A140" s="30"/>
      <c r="B140" s="38" t="s">
        <v>2</v>
      </c>
      <c r="C140" s="28">
        <f>C138</f>
        <v>191296</v>
      </c>
      <c r="D140" s="28">
        <f aca="true" t="shared" si="56" ref="D140:I140">D138</f>
        <v>191296</v>
      </c>
      <c r="E140" s="28">
        <f t="shared" si="56"/>
        <v>191296</v>
      </c>
      <c r="F140" s="28">
        <f t="shared" si="56"/>
        <v>1</v>
      </c>
      <c r="G140" s="28">
        <f t="shared" si="56"/>
        <v>1</v>
      </c>
      <c r="H140" s="28">
        <f t="shared" si="56"/>
        <v>191296</v>
      </c>
      <c r="I140" s="28">
        <f t="shared" si="56"/>
        <v>191296</v>
      </c>
      <c r="J140" s="4"/>
      <c r="K140" s="18">
        <f t="shared" si="54"/>
        <v>0</v>
      </c>
      <c r="L140" s="61">
        <f t="shared" si="55"/>
        <v>0</v>
      </c>
      <c r="M140" s="3"/>
    </row>
    <row r="141" spans="1:13" ht="23.25" customHeight="1">
      <c r="A141" s="26"/>
      <c r="B141" s="39" t="s">
        <v>33</v>
      </c>
      <c r="C141" s="28">
        <v>0</v>
      </c>
      <c r="D141" s="28">
        <v>0</v>
      </c>
      <c r="E141" s="28">
        <v>0</v>
      </c>
      <c r="F141" s="29">
        <v>0</v>
      </c>
      <c r="G141" s="29">
        <v>0</v>
      </c>
      <c r="H141" s="28">
        <v>0</v>
      </c>
      <c r="I141" s="28">
        <v>0</v>
      </c>
      <c r="J141" s="4"/>
      <c r="K141" s="18">
        <f t="shared" si="54"/>
        <v>0</v>
      </c>
      <c r="L141" s="61">
        <f t="shared" si="55"/>
        <v>0</v>
      </c>
      <c r="M141" s="3"/>
    </row>
    <row r="142" spans="1:13" ht="15" customHeight="1">
      <c r="A142" s="40"/>
      <c r="B142" s="39" t="s">
        <v>31</v>
      </c>
      <c r="C142" s="28">
        <v>0</v>
      </c>
      <c r="D142" s="28">
        <v>0</v>
      </c>
      <c r="E142" s="28">
        <v>0</v>
      </c>
      <c r="F142" s="29">
        <v>0</v>
      </c>
      <c r="G142" s="29">
        <v>0</v>
      </c>
      <c r="H142" s="28">
        <v>0</v>
      </c>
      <c r="I142" s="28">
        <v>0</v>
      </c>
      <c r="J142" s="4"/>
      <c r="K142" s="18">
        <f t="shared" si="54"/>
        <v>0</v>
      </c>
      <c r="L142" s="61">
        <f t="shared" si="55"/>
        <v>0</v>
      </c>
      <c r="M142" s="3"/>
    </row>
    <row r="143" spans="1:13" ht="22.5" customHeight="1">
      <c r="A143" s="30" t="s">
        <v>9</v>
      </c>
      <c r="B143" s="41" t="s">
        <v>26</v>
      </c>
      <c r="C143" s="28">
        <v>0</v>
      </c>
      <c r="D143" s="28">
        <v>0</v>
      </c>
      <c r="E143" s="28">
        <v>0</v>
      </c>
      <c r="F143" s="29">
        <v>0</v>
      </c>
      <c r="G143" s="29">
        <v>0</v>
      </c>
      <c r="H143" s="28">
        <v>0</v>
      </c>
      <c r="I143" s="28">
        <v>0</v>
      </c>
      <c r="J143" s="4"/>
      <c r="K143" s="18">
        <f t="shared" si="54"/>
        <v>0</v>
      </c>
      <c r="L143" s="61">
        <f t="shared" si="55"/>
        <v>0</v>
      </c>
      <c r="M143" s="3"/>
    </row>
    <row r="144" spans="1:13" ht="15" customHeight="1" thickBot="1">
      <c r="A144" s="32" t="s">
        <v>10</v>
      </c>
      <c r="B144" s="42" t="s">
        <v>27</v>
      </c>
      <c r="C144" s="34">
        <v>0</v>
      </c>
      <c r="D144" s="34">
        <v>0</v>
      </c>
      <c r="E144" s="34">
        <v>0</v>
      </c>
      <c r="F144" s="35">
        <v>0</v>
      </c>
      <c r="G144" s="35">
        <v>0</v>
      </c>
      <c r="H144" s="34">
        <v>0</v>
      </c>
      <c r="I144" s="34">
        <v>0</v>
      </c>
      <c r="J144" s="4"/>
      <c r="K144" s="18">
        <f t="shared" si="54"/>
        <v>0</v>
      </c>
      <c r="L144" s="61">
        <f t="shared" si="55"/>
        <v>0</v>
      </c>
      <c r="M144" s="3"/>
    </row>
    <row r="145" spans="1:13" ht="15" customHeight="1" thickTop="1">
      <c r="A145" s="19">
        <v>3</v>
      </c>
      <c r="B145" s="36" t="s">
        <v>19</v>
      </c>
      <c r="C145" s="25">
        <v>0</v>
      </c>
      <c r="D145" s="25">
        <v>0</v>
      </c>
      <c r="E145" s="25">
        <v>0</v>
      </c>
      <c r="F145" s="49">
        <v>0</v>
      </c>
      <c r="G145" s="49">
        <v>0</v>
      </c>
      <c r="H145" s="25">
        <v>0</v>
      </c>
      <c r="I145" s="25">
        <v>0</v>
      </c>
      <c r="J145" s="4"/>
      <c r="K145" s="18">
        <f t="shared" si="54"/>
        <v>0</v>
      </c>
      <c r="L145" s="61">
        <f t="shared" si="55"/>
        <v>0</v>
      </c>
      <c r="M145" s="3"/>
    </row>
    <row r="146" spans="1:13" ht="15" customHeight="1">
      <c r="A146" s="40" t="s">
        <v>11</v>
      </c>
      <c r="B146" s="43" t="s">
        <v>25</v>
      </c>
      <c r="C146" s="28">
        <v>0</v>
      </c>
      <c r="D146" s="28">
        <v>0</v>
      </c>
      <c r="E146" s="28">
        <v>0</v>
      </c>
      <c r="F146" s="29">
        <v>0</v>
      </c>
      <c r="G146" s="29">
        <v>0</v>
      </c>
      <c r="H146" s="28">
        <v>0</v>
      </c>
      <c r="I146" s="28">
        <v>0</v>
      </c>
      <c r="J146" s="4"/>
      <c r="K146" s="18">
        <f t="shared" si="54"/>
        <v>0</v>
      </c>
      <c r="L146" s="61">
        <f t="shared" si="55"/>
        <v>0</v>
      </c>
      <c r="M146" s="3"/>
    </row>
    <row r="147" spans="1:13" ht="24" customHeight="1">
      <c r="A147" s="40" t="s">
        <v>13</v>
      </c>
      <c r="B147" s="43" t="s">
        <v>26</v>
      </c>
      <c r="C147" s="28">
        <v>0</v>
      </c>
      <c r="D147" s="28">
        <v>0</v>
      </c>
      <c r="E147" s="28">
        <v>0</v>
      </c>
      <c r="F147" s="29">
        <v>0</v>
      </c>
      <c r="G147" s="29">
        <v>0</v>
      </c>
      <c r="H147" s="28">
        <v>0</v>
      </c>
      <c r="I147" s="28">
        <v>0</v>
      </c>
      <c r="J147" s="4"/>
      <c r="K147" s="18">
        <f t="shared" si="54"/>
        <v>0</v>
      </c>
      <c r="L147" s="61">
        <f t="shared" si="55"/>
        <v>0</v>
      </c>
      <c r="M147" s="3"/>
    </row>
    <row r="148" spans="1:13" ht="15" customHeight="1" thickBot="1">
      <c r="A148" s="32" t="s">
        <v>12</v>
      </c>
      <c r="B148" s="42" t="s">
        <v>27</v>
      </c>
      <c r="C148" s="28">
        <v>0</v>
      </c>
      <c r="D148" s="28">
        <v>0</v>
      </c>
      <c r="E148" s="28">
        <v>0</v>
      </c>
      <c r="F148" s="29">
        <v>0</v>
      </c>
      <c r="G148" s="29">
        <v>0</v>
      </c>
      <c r="H148" s="28">
        <v>0</v>
      </c>
      <c r="I148" s="28">
        <v>0</v>
      </c>
      <c r="J148" s="4"/>
      <c r="K148" s="18">
        <f t="shared" si="54"/>
        <v>0</v>
      </c>
      <c r="L148" s="61">
        <f t="shared" si="55"/>
        <v>0</v>
      </c>
      <c r="M148" s="3"/>
    </row>
    <row r="149" spans="1:13" ht="15" customHeight="1" thickTop="1">
      <c r="A149" s="19" t="s">
        <v>14</v>
      </c>
      <c r="B149" s="20" t="s">
        <v>20</v>
      </c>
      <c r="C149" s="21">
        <v>51671.8</v>
      </c>
      <c r="D149" s="100">
        <v>20701.6</v>
      </c>
      <c r="E149" s="100">
        <v>20701.6</v>
      </c>
      <c r="F149" s="103">
        <v>1</v>
      </c>
      <c r="G149" s="103">
        <v>0</v>
      </c>
      <c r="H149" s="100">
        <v>20701.6</v>
      </c>
      <c r="I149" s="100">
        <v>0</v>
      </c>
      <c r="J149" s="4"/>
      <c r="K149" s="18">
        <f t="shared" si="54"/>
        <v>1</v>
      </c>
      <c r="L149" s="61">
        <f t="shared" si="55"/>
        <v>20701.6</v>
      </c>
      <c r="M149" s="3"/>
    </row>
    <row r="150" spans="1:13" ht="15" customHeight="1">
      <c r="A150" s="30" t="s">
        <v>17</v>
      </c>
      <c r="B150" s="37" t="s">
        <v>25</v>
      </c>
      <c r="C150" s="28">
        <v>51671.8</v>
      </c>
      <c r="D150" s="102">
        <v>20701.6</v>
      </c>
      <c r="E150" s="102">
        <v>20701.6</v>
      </c>
      <c r="F150" s="104">
        <v>1</v>
      </c>
      <c r="G150" s="104">
        <v>0</v>
      </c>
      <c r="H150" s="102">
        <v>20701.6</v>
      </c>
      <c r="I150" s="102">
        <v>0</v>
      </c>
      <c r="J150" s="4"/>
      <c r="K150" s="18">
        <f t="shared" si="54"/>
        <v>1</v>
      </c>
      <c r="L150" s="61">
        <f t="shared" si="55"/>
        <v>20701.6</v>
      </c>
      <c r="M150" s="3"/>
    </row>
    <row r="151" spans="1:13" ht="15" customHeight="1">
      <c r="A151" s="30"/>
      <c r="B151" s="31" t="s">
        <v>1</v>
      </c>
      <c r="C151" s="28"/>
      <c r="D151" s="102"/>
      <c r="E151" s="102"/>
      <c r="F151" s="104"/>
      <c r="G151" s="104"/>
      <c r="H151" s="102"/>
      <c r="I151" s="102"/>
      <c r="J151" s="4"/>
      <c r="K151" s="18">
        <f t="shared" si="54"/>
        <v>0</v>
      </c>
      <c r="L151" s="61">
        <f t="shared" si="55"/>
        <v>0</v>
      </c>
      <c r="M151" s="3"/>
    </row>
    <row r="152" spans="1:13" ht="15" customHeight="1">
      <c r="A152" s="30"/>
      <c r="B152" s="44" t="s">
        <v>24</v>
      </c>
      <c r="C152" s="28">
        <v>51671.8</v>
      </c>
      <c r="D152" s="102">
        <v>20701.6</v>
      </c>
      <c r="E152" s="102">
        <v>20701.6</v>
      </c>
      <c r="F152" s="104">
        <v>1</v>
      </c>
      <c r="G152" s="104">
        <v>0</v>
      </c>
      <c r="H152" s="102">
        <v>20701.6</v>
      </c>
      <c r="I152" s="102">
        <v>0</v>
      </c>
      <c r="J152" s="4"/>
      <c r="K152" s="18">
        <f t="shared" si="54"/>
        <v>1</v>
      </c>
      <c r="L152" s="61">
        <f t="shared" si="55"/>
        <v>20701.6</v>
      </c>
      <c r="M152" s="3"/>
    </row>
    <row r="153" spans="1:13" ht="15" customHeight="1">
      <c r="A153" s="30"/>
      <c r="B153" s="45" t="s">
        <v>32</v>
      </c>
      <c r="C153" s="28">
        <v>0</v>
      </c>
      <c r="D153" s="28">
        <v>0</v>
      </c>
      <c r="E153" s="28">
        <v>0</v>
      </c>
      <c r="F153" s="29">
        <v>0</v>
      </c>
      <c r="G153" s="29">
        <v>0</v>
      </c>
      <c r="H153" s="28">
        <v>0</v>
      </c>
      <c r="I153" s="28">
        <v>0</v>
      </c>
      <c r="J153" s="4"/>
      <c r="K153" s="18">
        <f t="shared" si="54"/>
        <v>0</v>
      </c>
      <c r="L153" s="61">
        <f t="shared" si="55"/>
        <v>0</v>
      </c>
      <c r="M153" s="3"/>
    </row>
    <row r="154" spans="1:13" ht="24.75" customHeight="1">
      <c r="A154" s="50" t="s">
        <v>15</v>
      </c>
      <c r="B154" s="37" t="s">
        <v>26</v>
      </c>
      <c r="C154" s="28">
        <v>0</v>
      </c>
      <c r="D154" s="28">
        <v>0</v>
      </c>
      <c r="E154" s="28">
        <v>0</v>
      </c>
      <c r="F154" s="29">
        <v>0</v>
      </c>
      <c r="G154" s="29">
        <v>0</v>
      </c>
      <c r="H154" s="28">
        <v>0</v>
      </c>
      <c r="I154" s="28">
        <v>0</v>
      </c>
      <c r="J154" s="4"/>
      <c r="K154" s="18">
        <f t="shared" si="54"/>
        <v>0</v>
      </c>
      <c r="L154" s="61">
        <f t="shared" si="55"/>
        <v>0</v>
      </c>
      <c r="M154" s="3"/>
    </row>
    <row r="155" spans="1:13" ht="15" customHeight="1" thickBot="1">
      <c r="A155" s="46" t="s">
        <v>16</v>
      </c>
      <c r="B155" s="47" t="s">
        <v>27</v>
      </c>
      <c r="C155" s="28">
        <v>0</v>
      </c>
      <c r="D155" s="28">
        <v>0</v>
      </c>
      <c r="E155" s="28">
        <v>0</v>
      </c>
      <c r="F155" s="29">
        <v>0</v>
      </c>
      <c r="G155" s="29">
        <v>0</v>
      </c>
      <c r="H155" s="28">
        <v>0</v>
      </c>
      <c r="I155" s="28">
        <v>0</v>
      </c>
      <c r="J155" s="4"/>
      <c r="K155" s="18">
        <f t="shared" si="54"/>
        <v>0</v>
      </c>
      <c r="L155" s="61">
        <f t="shared" si="55"/>
        <v>0</v>
      </c>
      <c r="M155" s="3"/>
    </row>
    <row r="156" spans="1:13" ht="51" customHeight="1" hidden="1" thickBot="1" thickTop="1">
      <c r="A156" s="14"/>
      <c r="B156" s="15"/>
      <c r="C156" s="16"/>
      <c r="D156" s="16"/>
      <c r="E156" s="16"/>
      <c r="F156" s="17"/>
      <c r="G156" s="17"/>
      <c r="H156" s="16"/>
      <c r="I156" s="16"/>
      <c r="J156" s="4"/>
      <c r="K156" s="18">
        <f t="shared" si="54"/>
        <v>0</v>
      </c>
      <c r="L156" s="61">
        <f t="shared" si="55"/>
        <v>0</v>
      </c>
      <c r="M156" s="3"/>
    </row>
    <row r="157" spans="1:13" ht="46.5" customHeight="1" thickTop="1">
      <c r="A157" s="19" t="s">
        <v>3</v>
      </c>
      <c r="B157" s="48" t="s">
        <v>44</v>
      </c>
      <c r="C157" s="21">
        <v>25240712</v>
      </c>
      <c r="D157" s="21">
        <v>6702529.2</v>
      </c>
      <c r="E157" s="21">
        <v>6787661.47461</v>
      </c>
      <c r="F157" s="22">
        <v>650</v>
      </c>
      <c r="G157" s="22">
        <v>233</v>
      </c>
      <c r="H157" s="21">
        <v>22268324.78333</v>
      </c>
      <c r="I157" s="21">
        <v>2013154.78343</v>
      </c>
      <c r="J157" s="4"/>
      <c r="K157" s="18">
        <f t="shared" si="54"/>
        <v>417</v>
      </c>
      <c r="L157" s="61">
        <f t="shared" si="55"/>
        <v>20255169.999900002</v>
      </c>
      <c r="M157" s="3"/>
    </row>
    <row r="158" spans="1:13" ht="15" customHeight="1">
      <c r="A158" s="23"/>
      <c r="B158" s="24" t="s">
        <v>1</v>
      </c>
      <c r="C158" s="25"/>
      <c r="D158" s="58"/>
      <c r="E158" s="58"/>
      <c r="F158" s="49"/>
      <c r="G158" s="83"/>
      <c r="H158" s="25"/>
      <c r="I158" s="25"/>
      <c r="J158" s="4"/>
      <c r="K158" s="18">
        <f t="shared" si="54"/>
        <v>0</v>
      </c>
      <c r="L158" s="61">
        <f t="shared" si="55"/>
        <v>0</v>
      </c>
      <c r="M158" s="3"/>
    </row>
    <row r="159" spans="1:14" ht="15" customHeight="1">
      <c r="A159" s="26" t="s">
        <v>4</v>
      </c>
      <c r="B159" s="27" t="s">
        <v>25</v>
      </c>
      <c r="C159" s="28">
        <v>13130912</v>
      </c>
      <c r="D159" s="28">
        <v>4408024.2</v>
      </c>
      <c r="E159" s="28">
        <v>4493156.47461</v>
      </c>
      <c r="F159" s="29">
        <v>258</v>
      </c>
      <c r="G159" s="29">
        <v>219</v>
      </c>
      <c r="H159" s="28">
        <v>12603251.08333</v>
      </c>
      <c r="I159" s="28">
        <v>390096.78343</v>
      </c>
      <c r="J159" s="4"/>
      <c r="K159" s="18">
        <f t="shared" si="54"/>
        <v>39</v>
      </c>
      <c r="L159" s="61">
        <f t="shared" si="55"/>
        <v>12213154.299899999</v>
      </c>
      <c r="M159" s="62"/>
      <c r="N159" s="61"/>
    </row>
    <row r="160" spans="1:13" ht="15" customHeight="1">
      <c r="A160" s="30" t="s">
        <v>5</v>
      </c>
      <c r="B160" s="31" t="s">
        <v>26</v>
      </c>
      <c r="C160" s="28">
        <v>185400</v>
      </c>
      <c r="D160" s="28">
        <v>0</v>
      </c>
      <c r="E160" s="28">
        <v>0</v>
      </c>
      <c r="F160" s="29">
        <v>0</v>
      </c>
      <c r="G160" s="29">
        <v>0</v>
      </c>
      <c r="H160" s="28">
        <v>0</v>
      </c>
      <c r="I160" s="28">
        <v>0</v>
      </c>
      <c r="J160" s="4"/>
      <c r="K160" s="18">
        <f t="shared" si="54"/>
        <v>0</v>
      </c>
      <c r="L160" s="61">
        <f t="shared" si="55"/>
        <v>0</v>
      </c>
      <c r="M160" s="3"/>
    </row>
    <row r="161" spans="1:13" ht="15" customHeight="1" thickBot="1">
      <c r="A161" s="32" t="s">
        <v>6</v>
      </c>
      <c r="B161" s="33" t="s">
        <v>27</v>
      </c>
      <c r="C161" s="34">
        <v>11924400</v>
      </c>
      <c r="D161" s="34">
        <v>2294505</v>
      </c>
      <c r="E161" s="34">
        <v>2294505</v>
      </c>
      <c r="F161" s="35">
        <v>392</v>
      </c>
      <c r="G161" s="35">
        <v>14</v>
      </c>
      <c r="H161" s="34">
        <v>9665073.7</v>
      </c>
      <c r="I161" s="34">
        <v>1623058</v>
      </c>
      <c r="J161" s="4"/>
      <c r="K161" s="18">
        <f t="shared" si="54"/>
        <v>378</v>
      </c>
      <c r="L161" s="61">
        <f t="shared" si="55"/>
        <v>8042015.699999999</v>
      </c>
      <c r="M161" s="3"/>
    </row>
    <row r="162" spans="1:13" ht="15" customHeight="1" thickTop="1">
      <c r="A162" s="19" t="s">
        <v>7</v>
      </c>
      <c r="B162" s="36" t="s">
        <v>18</v>
      </c>
      <c r="C162" s="21">
        <v>25229162</v>
      </c>
      <c r="D162" s="21">
        <v>6702529.2</v>
      </c>
      <c r="E162" s="21">
        <v>6787661.47461</v>
      </c>
      <c r="F162" s="22">
        <v>649</v>
      </c>
      <c r="G162" s="22">
        <v>232</v>
      </c>
      <c r="H162" s="21">
        <v>22256824.78333</v>
      </c>
      <c r="I162" s="21">
        <v>2001654.78343</v>
      </c>
      <c r="J162" s="4"/>
      <c r="K162" s="18">
        <f t="shared" si="54"/>
        <v>417</v>
      </c>
      <c r="L162" s="61">
        <f t="shared" si="55"/>
        <v>20255169.999900002</v>
      </c>
      <c r="M162" s="3"/>
    </row>
    <row r="163" spans="1:13" ht="15" customHeight="1">
      <c r="A163" s="30" t="s">
        <v>8</v>
      </c>
      <c r="B163" s="31" t="s">
        <v>25</v>
      </c>
      <c r="C163" s="28">
        <v>13119362</v>
      </c>
      <c r="D163" s="28">
        <v>4408024.2</v>
      </c>
      <c r="E163" s="28">
        <v>4493156.47461</v>
      </c>
      <c r="F163" s="29">
        <v>257</v>
      </c>
      <c r="G163" s="29">
        <v>218</v>
      </c>
      <c r="H163" s="28">
        <v>12591751.08333</v>
      </c>
      <c r="I163" s="28">
        <v>378596.78343</v>
      </c>
      <c r="J163" s="4"/>
      <c r="K163" s="18">
        <f t="shared" si="54"/>
        <v>39</v>
      </c>
      <c r="L163" s="61">
        <f t="shared" si="55"/>
        <v>12213154.299899999</v>
      </c>
      <c r="M163" s="3"/>
    </row>
    <row r="164" spans="1:13" ht="15" customHeight="1">
      <c r="A164" s="30"/>
      <c r="B164" s="37" t="s">
        <v>1</v>
      </c>
      <c r="C164" s="28"/>
      <c r="D164" s="28"/>
      <c r="E164" s="28"/>
      <c r="F164" s="29"/>
      <c r="G164" s="29"/>
      <c r="H164" s="28"/>
      <c r="I164" s="28"/>
      <c r="J164" s="4"/>
      <c r="K164" s="18">
        <f t="shared" si="54"/>
        <v>0</v>
      </c>
      <c r="L164" s="61">
        <f t="shared" si="55"/>
        <v>0</v>
      </c>
      <c r="M164" s="3"/>
    </row>
    <row r="165" spans="1:13" ht="15" customHeight="1">
      <c r="A165" s="30"/>
      <c r="B165" s="38" t="s">
        <v>2</v>
      </c>
      <c r="C165" s="28">
        <v>13119362</v>
      </c>
      <c r="D165" s="28">
        <v>4408024.2</v>
      </c>
      <c r="E165" s="28">
        <v>4493156.47461</v>
      </c>
      <c r="F165" s="29">
        <v>257</v>
      </c>
      <c r="G165" s="29">
        <v>218</v>
      </c>
      <c r="H165" s="28">
        <v>12591751.08333</v>
      </c>
      <c r="I165" s="28">
        <v>378596.78343</v>
      </c>
      <c r="J165" s="4"/>
      <c r="K165" s="18">
        <f t="shared" si="54"/>
        <v>39</v>
      </c>
      <c r="L165" s="61">
        <f t="shared" si="55"/>
        <v>12213154.299899999</v>
      </c>
      <c r="M165" s="3"/>
    </row>
    <row r="166" spans="1:13" ht="24.75" customHeight="1">
      <c r="A166" s="26"/>
      <c r="B166" s="39" t="s">
        <v>33</v>
      </c>
      <c r="C166" s="28">
        <v>0</v>
      </c>
      <c r="D166" s="28">
        <v>0</v>
      </c>
      <c r="E166" s="28">
        <v>0</v>
      </c>
      <c r="F166" s="29"/>
      <c r="G166" s="29"/>
      <c r="H166" s="28">
        <v>0</v>
      </c>
      <c r="I166" s="28">
        <v>0</v>
      </c>
      <c r="J166" s="4"/>
      <c r="K166" s="18">
        <f t="shared" si="54"/>
        <v>0</v>
      </c>
      <c r="L166" s="61">
        <f t="shared" si="55"/>
        <v>0</v>
      </c>
      <c r="M166" s="3"/>
    </row>
    <row r="167" spans="1:13" ht="15" customHeight="1">
      <c r="A167" s="40"/>
      <c r="B167" s="39" t="s">
        <v>31</v>
      </c>
      <c r="C167" s="28">
        <v>0</v>
      </c>
      <c r="D167" s="28">
        <v>0</v>
      </c>
      <c r="E167" s="28">
        <v>0</v>
      </c>
      <c r="F167" s="29">
        <v>0</v>
      </c>
      <c r="G167" s="29">
        <v>0</v>
      </c>
      <c r="H167" s="28">
        <v>0</v>
      </c>
      <c r="I167" s="28">
        <v>0</v>
      </c>
      <c r="J167" s="4"/>
      <c r="K167" s="18">
        <f t="shared" si="54"/>
        <v>0</v>
      </c>
      <c r="L167" s="61">
        <f t="shared" si="55"/>
        <v>0</v>
      </c>
      <c r="M167" s="3"/>
    </row>
    <row r="168" spans="1:13" ht="24" customHeight="1">
      <c r="A168" s="30" t="s">
        <v>9</v>
      </c>
      <c r="B168" s="41" t="s">
        <v>26</v>
      </c>
      <c r="C168" s="28">
        <v>185400</v>
      </c>
      <c r="D168" s="28">
        <v>0</v>
      </c>
      <c r="E168" s="28">
        <v>0</v>
      </c>
      <c r="F168" s="29">
        <v>0</v>
      </c>
      <c r="G168" s="29">
        <v>0</v>
      </c>
      <c r="H168" s="28">
        <v>0</v>
      </c>
      <c r="I168" s="28">
        <v>0</v>
      </c>
      <c r="J168" s="4"/>
      <c r="K168" s="18">
        <f t="shared" si="54"/>
        <v>0</v>
      </c>
      <c r="L168" s="61">
        <f t="shared" si="55"/>
        <v>0</v>
      </c>
      <c r="M168" s="3"/>
    </row>
    <row r="169" spans="1:13" ht="15" customHeight="1" thickBot="1">
      <c r="A169" s="32" t="s">
        <v>10</v>
      </c>
      <c r="B169" s="42" t="s">
        <v>27</v>
      </c>
      <c r="C169" s="34">
        <v>11924400</v>
      </c>
      <c r="D169" s="34">
        <v>2294505</v>
      </c>
      <c r="E169" s="34">
        <v>2294505</v>
      </c>
      <c r="F169" s="35">
        <v>392</v>
      </c>
      <c r="G169" s="35">
        <v>14</v>
      </c>
      <c r="H169" s="34">
        <v>9665073.7</v>
      </c>
      <c r="I169" s="34">
        <v>1623058</v>
      </c>
      <c r="J169" s="4"/>
      <c r="K169" s="18">
        <f t="shared" si="54"/>
        <v>378</v>
      </c>
      <c r="L169" s="61">
        <f t="shared" si="55"/>
        <v>8042015.699999999</v>
      </c>
      <c r="M169" s="3"/>
    </row>
    <row r="170" spans="1:13" ht="15" customHeight="1" thickTop="1">
      <c r="A170" s="19">
        <v>3</v>
      </c>
      <c r="B170" s="36" t="s">
        <v>19</v>
      </c>
      <c r="C170" s="21">
        <v>11550</v>
      </c>
      <c r="D170" s="21">
        <v>0</v>
      </c>
      <c r="E170" s="21">
        <v>0</v>
      </c>
      <c r="F170" s="22">
        <v>1</v>
      </c>
      <c r="G170" s="22">
        <v>1</v>
      </c>
      <c r="H170" s="21">
        <v>11500</v>
      </c>
      <c r="I170" s="21">
        <v>11500</v>
      </c>
      <c r="J170" s="4"/>
      <c r="K170" s="18">
        <f t="shared" si="54"/>
        <v>0</v>
      </c>
      <c r="L170" s="61">
        <f t="shared" si="55"/>
        <v>0</v>
      </c>
      <c r="M170" s="3"/>
    </row>
    <row r="171" spans="1:13" ht="15" customHeight="1">
      <c r="A171" s="40" t="s">
        <v>11</v>
      </c>
      <c r="B171" s="43" t="s">
        <v>25</v>
      </c>
      <c r="C171" s="28">
        <v>11550</v>
      </c>
      <c r="D171" s="28">
        <v>0</v>
      </c>
      <c r="E171" s="28">
        <v>0</v>
      </c>
      <c r="F171" s="29">
        <v>1</v>
      </c>
      <c r="G171" s="29">
        <v>1</v>
      </c>
      <c r="H171" s="28">
        <v>11500</v>
      </c>
      <c r="I171" s="28">
        <v>11500</v>
      </c>
      <c r="J171" s="4"/>
      <c r="K171" s="18">
        <f t="shared" si="54"/>
        <v>0</v>
      </c>
      <c r="L171" s="61">
        <f t="shared" si="55"/>
        <v>0</v>
      </c>
      <c r="M171" s="3"/>
    </row>
    <row r="172" spans="1:13" ht="22.5" customHeight="1">
      <c r="A172" s="40" t="s">
        <v>13</v>
      </c>
      <c r="B172" s="43" t="s">
        <v>26</v>
      </c>
      <c r="C172" s="28">
        <v>0</v>
      </c>
      <c r="D172" s="28">
        <v>0</v>
      </c>
      <c r="E172" s="28">
        <v>0</v>
      </c>
      <c r="F172" s="29">
        <v>0</v>
      </c>
      <c r="G172" s="29">
        <v>0</v>
      </c>
      <c r="H172" s="28">
        <v>0</v>
      </c>
      <c r="I172" s="28">
        <v>0</v>
      </c>
      <c r="J172" s="4"/>
      <c r="K172" s="18">
        <f t="shared" si="54"/>
        <v>0</v>
      </c>
      <c r="L172" s="61">
        <f t="shared" si="55"/>
        <v>0</v>
      </c>
      <c r="M172" s="3"/>
    </row>
    <row r="173" spans="1:13" ht="15" customHeight="1" thickBot="1">
      <c r="A173" s="32" t="s">
        <v>12</v>
      </c>
      <c r="B173" s="42" t="s">
        <v>27</v>
      </c>
      <c r="C173" s="34">
        <v>0</v>
      </c>
      <c r="D173" s="34">
        <v>0</v>
      </c>
      <c r="E173" s="34">
        <v>0</v>
      </c>
      <c r="F173" s="35">
        <v>0</v>
      </c>
      <c r="G173" s="35">
        <v>0</v>
      </c>
      <c r="H173" s="34">
        <v>0</v>
      </c>
      <c r="I173" s="34">
        <v>0</v>
      </c>
      <c r="J173" s="4"/>
      <c r="K173" s="18">
        <f t="shared" si="54"/>
        <v>0</v>
      </c>
      <c r="L173" s="61">
        <f t="shared" si="55"/>
        <v>0</v>
      </c>
      <c r="M173" s="3"/>
    </row>
    <row r="174" spans="1:13" ht="15" customHeight="1" thickTop="1">
      <c r="A174" s="19" t="s">
        <v>14</v>
      </c>
      <c r="B174" s="20" t="s">
        <v>20</v>
      </c>
      <c r="C174" s="21">
        <v>0</v>
      </c>
      <c r="D174" s="21">
        <v>0</v>
      </c>
      <c r="E174" s="21">
        <v>0</v>
      </c>
      <c r="F174" s="22">
        <v>0</v>
      </c>
      <c r="G174" s="22">
        <v>0</v>
      </c>
      <c r="H174" s="21">
        <v>0</v>
      </c>
      <c r="I174" s="21">
        <v>0</v>
      </c>
      <c r="J174" s="4"/>
      <c r="K174" s="18">
        <f t="shared" si="54"/>
        <v>0</v>
      </c>
      <c r="L174" s="61">
        <f t="shared" si="55"/>
        <v>0</v>
      </c>
      <c r="M174" s="3"/>
    </row>
    <row r="175" spans="1:13" ht="15" customHeight="1">
      <c r="A175" s="30" t="s">
        <v>17</v>
      </c>
      <c r="B175" s="37" t="s">
        <v>25</v>
      </c>
      <c r="C175" s="28">
        <v>0</v>
      </c>
      <c r="D175" s="28">
        <v>0</v>
      </c>
      <c r="E175" s="28">
        <v>0</v>
      </c>
      <c r="F175" s="29">
        <v>0</v>
      </c>
      <c r="G175" s="29">
        <v>0</v>
      </c>
      <c r="H175" s="28">
        <v>0</v>
      </c>
      <c r="I175" s="28">
        <v>0</v>
      </c>
      <c r="J175" s="4"/>
      <c r="K175" s="18">
        <f t="shared" si="54"/>
        <v>0</v>
      </c>
      <c r="L175" s="61">
        <f t="shared" si="55"/>
        <v>0</v>
      </c>
      <c r="M175" s="3"/>
    </row>
    <row r="176" spans="1:13" ht="15" customHeight="1">
      <c r="A176" s="30"/>
      <c r="B176" s="31" t="s">
        <v>1</v>
      </c>
      <c r="C176" s="28"/>
      <c r="D176" s="28"/>
      <c r="E176" s="28"/>
      <c r="F176" s="29"/>
      <c r="G176" s="29"/>
      <c r="H176" s="28"/>
      <c r="I176" s="28"/>
      <c r="J176" s="4"/>
      <c r="K176" s="18">
        <f t="shared" si="54"/>
        <v>0</v>
      </c>
      <c r="L176" s="61">
        <f t="shared" si="55"/>
        <v>0</v>
      </c>
      <c r="M176" s="3"/>
    </row>
    <row r="177" spans="1:13" ht="15" customHeight="1">
      <c r="A177" s="30"/>
      <c r="B177" s="44" t="s">
        <v>24</v>
      </c>
      <c r="C177" s="28">
        <v>0</v>
      </c>
      <c r="D177" s="28">
        <v>0</v>
      </c>
      <c r="E177" s="28">
        <v>0</v>
      </c>
      <c r="F177" s="29">
        <v>0</v>
      </c>
      <c r="G177" s="29">
        <v>0</v>
      </c>
      <c r="H177" s="28">
        <v>0</v>
      </c>
      <c r="I177" s="28">
        <v>0</v>
      </c>
      <c r="J177" s="4"/>
      <c r="K177" s="18">
        <f t="shared" si="54"/>
        <v>0</v>
      </c>
      <c r="L177" s="61">
        <f t="shared" si="55"/>
        <v>0</v>
      </c>
      <c r="M177" s="3"/>
    </row>
    <row r="178" spans="1:13" ht="15" customHeight="1">
      <c r="A178" s="30"/>
      <c r="B178" s="45" t="s">
        <v>32</v>
      </c>
      <c r="C178" s="28">
        <v>0</v>
      </c>
      <c r="D178" s="28">
        <v>0</v>
      </c>
      <c r="E178" s="28">
        <v>0</v>
      </c>
      <c r="F178" s="29">
        <v>0</v>
      </c>
      <c r="G178" s="29">
        <v>0</v>
      </c>
      <c r="H178" s="28">
        <v>0</v>
      </c>
      <c r="I178" s="28">
        <v>0</v>
      </c>
      <c r="J178" s="4"/>
      <c r="K178" s="18">
        <f t="shared" si="54"/>
        <v>0</v>
      </c>
      <c r="L178" s="61">
        <f t="shared" si="55"/>
        <v>0</v>
      </c>
      <c r="M178" s="3"/>
    </row>
    <row r="179" spans="1:13" ht="25.5" customHeight="1">
      <c r="A179" s="50" t="s">
        <v>15</v>
      </c>
      <c r="B179" s="37" t="s">
        <v>26</v>
      </c>
      <c r="C179" s="28">
        <v>0</v>
      </c>
      <c r="D179" s="28">
        <v>0</v>
      </c>
      <c r="E179" s="28">
        <v>0</v>
      </c>
      <c r="F179" s="29">
        <v>0</v>
      </c>
      <c r="G179" s="29">
        <v>0</v>
      </c>
      <c r="H179" s="28">
        <v>0</v>
      </c>
      <c r="I179" s="28">
        <v>0</v>
      </c>
      <c r="J179" s="4"/>
      <c r="K179" s="18">
        <f t="shared" si="54"/>
        <v>0</v>
      </c>
      <c r="L179" s="61">
        <f t="shared" si="55"/>
        <v>0</v>
      </c>
      <c r="M179" s="3"/>
    </row>
    <row r="180" spans="1:13" ht="15" customHeight="1" thickBot="1">
      <c r="A180" s="46" t="s">
        <v>16</v>
      </c>
      <c r="B180" s="47" t="s">
        <v>27</v>
      </c>
      <c r="C180" s="34">
        <v>0</v>
      </c>
      <c r="D180" s="34">
        <v>0</v>
      </c>
      <c r="E180" s="34">
        <v>0</v>
      </c>
      <c r="F180" s="35">
        <v>0</v>
      </c>
      <c r="G180" s="35">
        <v>0</v>
      </c>
      <c r="H180" s="34">
        <v>0</v>
      </c>
      <c r="I180" s="34">
        <v>0</v>
      </c>
      <c r="J180" s="4"/>
      <c r="K180" s="18">
        <f t="shared" si="54"/>
        <v>0</v>
      </c>
      <c r="L180" s="61">
        <f t="shared" si="55"/>
        <v>0</v>
      </c>
      <c r="M180" s="3"/>
    </row>
    <row r="181" spans="1:13" ht="55.5" customHeight="1" hidden="1" thickBot="1" thickTop="1">
      <c r="A181" s="14"/>
      <c r="B181" s="15"/>
      <c r="C181" s="16"/>
      <c r="D181" s="16"/>
      <c r="E181" s="16"/>
      <c r="F181" s="17"/>
      <c r="G181" s="17"/>
      <c r="H181" s="16"/>
      <c r="I181" s="16"/>
      <c r="J181" s="4"/>
      <c r="K181" s="18">
        <f t="shared" si="54"/>
        <v>0</v>
      </c>
      <c r="L181" s="61">
        <f t="shared" si="55"/>
        <v>0</v>
      </c>
      <c r="M181" s="3"/>
    </row>
    <row r="182" spans="1:13" ht="82.5" customHeight="1" thickTop="1">
      <c r="A182" s="19" t="s">
        <v>3</v>
      </c>
      <c r="B182" s="48" t="s">
        <v>45</v>
      </c>
      <c r="C182" s="21">
        <v>1615024</v>
      </c>
      <c r="D182" s="21">
        <v>652509.3</v>
      </c>
      <c r="E182" s="21">
        <v>725285.6000000001</v>
      </c>
      <c r="F182" s="22">
        <v>165</v>
      </c>
      <c r="G182" s="22">
        <v>128</v>
      </c>
      <c r="H182" s="21">
        <v>855660.7</v>
      </c>
      <c r="I182" s="21">
        <v>124156.7</v>
      </c>
      <c r="J182" s="4"/>
      <c r="K182" s="18">
        <f t="shared" si="54"/>
        <v>37</v>
      </c>
      <c r="L182" s="61">
        <f t="shared" si="55"/>
        <v>731504</v>
      </c>
      <c r="M182" s="3"/>
    </row>
    <row r="183" spans="1:13" ht="15" customHeight="1">
      <c r="A183" s="23"/>
      <c r="B183" s="24" t="s">
        <v>1</v>
      </c>
      <c r="C183" s="25"/>
      <c r="D183" s="25"/>
      <c r="E183" s="25"/>
      <c r="F183" s="49"/>
      <c r="G183" s="25"/>
      <c r="H183" s="58"/>
      <c r="I183" s="25"/>
      <c r="J183" s="4"/>
      <c r="K183" s="18">
        <f t="shared" si="54"/>
        <v>0</v>
      </c>
      <c r="L183" s="61">
        <f t="shared" si="55"/>
        <v>0</v>
      </c>
      <c r="M183" s="3"/>
    </row>
    <row r="184" spans="1:13" ht="15" customHeight="1">
      <c r="A184" s="26" t="s">
        <v>4</v>
      </c>
      <c r="B184" s="27" t="s">
        <v>25</v>
      </c>
      <c r="C184" s="28">
        <v>1615024</v>
      </c>
      <c r="D184" s="28">
        <v>652509.3</v>
      </c>
      <c r="E184" s="28">
        <v>725285.6000000001</v>
      </c>
      <c r="F184" s="29">
        <v>165</v>
      </c>
      <c r="G184" s="29">
        <v>128</v>
      </c>
      <c r="H184" s="28">
        <v>855660.7</v>
      </c>
      <c r="I184" s="28">
        <v>124156.7</v>
      </c>
      <c r="J184" s="4"/>
      <c r="K184" s="18">
        <f t="shared" si="54"/>
        <v>37</v>
      </c>
      <c r="L184" s="61">
        <f t="shared" si="55"/>
        <v>731504</v>
      </c>
      <c r="M184" s="3"/>
    </row>
    <row r="185" spans="1:13" ht="15" customHeight="1">
      <c r="A185" s="30" t="s">
        <v>5</v>
      </c>
      <c r="B185" s="31" t="s">
        <v>26</v>
      </c>
      <c r="C185" s="28">
        <v>0</v>
      </c>
      <c r="D185" s="28">
        <v>0</v>
      </c>
      <c r="E185" s="28">
        <v>0</v>
      </c>
      <c r="F185" s="29">
        <v>0</v>
      </c>
      <c r="G185" s="29">
        <v>0</v>
      </c>
      <c r="H185" s="28">
        <v>0</v>
      </c>
      <c r="I185" s="28">
        <v>0</v>
      </c>
      <c r="J185" s="4"/>
      <c r="K185" s="18">
        <f t="shared" si="54"/>
        <v>0</v>
      </c>
      <c r="L185" s="61">
        <f t="shared" si="55"/>
        <v>0</v>
      </c>
      <c r="M185" s="3"/>
    </row>
    <row r="186" spans="1:13" ht="15" customHeight="1" thickBot="1">
      <c r="A186" s="32" t="s">
        <v>6</v>
      </c>
      <c r="B186" s="33" t="s">
        <v>27</v>
      </c>
      <c r="C186" s="34">
        <v>0</v>
      </c>
      <c r="D186" s="34">
        <v>0</v>
      </c>
      <c r="E186" s="34">
        <v>0</v>
      </c>
      <c r="F186" s="35">
        <v>0</v>
      </c>
      <c r="G186" s="35">
        <v>0</v>
      </c>
      <c r="H186" s="34">
        <v>0</v>
      </c>
      <c r="I186" s="34">
        <v>0</v>
      </c>
      <c r="J186" s="4"/>
      <c r="K186" s="18">
        <f t="shared" si="54"/>
        <v>0</v>
      </c>
      <c r="L186" s="61">
        <f t="shared" si="55"/>
        <v>0</v>
      </c>
      <c r="M186" s="3"/>
    </row>
    <row r="187" spans="1:13" ht="15" customHeight="1" thickTop="1">
      <c r="A187" s="19" t="s">
        <v>7</v>
      </c>
      <c r="B187" s="36" t="s">
        <v>18</v>
      </c>
      <c r="C187" s="21">
        <v>0</v>
      </c>
      <c r="D187" s="21">
        <v>0</v>
      </c>
      <c r="E187" s="21">
        <v>0</v>
      </c>
      <c r="F187" s="22">
        <v>0</v>
      </c>
      <c r="G187" s="22">
        <v>0</v>
      </c>
      <c r="H187" s="21">
        <v>0</v>
      </c>
      <c r="I187" s="21">
        <v>0</v>
      </c>
      <c r="J187" s="4"/>
      <c r="K187" s="18">
        <f t="shared" si="54"/>
        <v>0</v>
      </c>
      <c r="L187" s="61">
        <f t="shared" si="55"/>
        <v>0</v>
      </c>
      <c r="M187" s="3"/>
    </row>
    <row r="188" spans="1:13" ht="15" customHeight="1">
      <c r="A188" s="30" t="s">
        <v>8</v>
      </c>
      <c r="B188" s="31" t="s">
        <v>25</v>
      </c>
      <c r="C188" s="28">
        <v>0</v>
      </c>
      <c r="D188" s="28">
        <v>0</v>
      </c>
      <c r="E188" s="28">
        <v>0</v>
      </c>
      <c r="F188" s="29">
        <v>0</v>
      </c>
      <c r="G188" s="29">
        <v>0</v>
      </c>
      <c r="H188" s="28">
        <v>0</v>
      </c>
      <c r="I188" s="28">
        <v>0</v>
      </c>
      <c r="J188" s="4"/>
      <c r="K188" s="18">
        <f t="shared" si="54"/>
        <v>0</v>
      </c>
      <c r="L188" s="61">
        <f t="shared" si="55"/>
        <v>0</v>
      </c>
      <c r="M188" s="3"/>
    </row>
    <row r="189" spans="1:13" ht="15" customHeight="1">
      <c r="A189" s="30"/>
      <c r="B189" s="37" t="s">
        <v>1</v>
      </c>
      <c r="C189" s="28"/>
      <c r="D189" s="28"/>
      <c r="E189" s="28"/>
      <c r="F189" s="29"/>
      <c r="G189" s="29"/>
      <c r="H189" s="28"/>
      <c r="I189" s="28"/>
      <c r="J189" s="4"/>
      <c r="K189" s="18">
        <f t="shared" si="54"/>
        <v>0</v>
      </c>
      <c r="L189" s="61">
        <f t="shared" si="55"/>
        <v>0</v>
      </c>
      <c r="M189" s="3"/>
    </row>
    <row r="190" spans="1:13" ht="15" customHeight="1">
      <c r="A190" s="30"/>
      <c r="B190" s="38" t="s">
        <v>2</v>
      </c>
      <c r="C190" s="28">
        <v>0</v>
      </c>
      <c r="D190" s="28">
        <v>0</v>
      </c>
      <c r="E190" s="28">
        <v>0</v>
      </c>
      <c r="F190" s="29">
        <v>0</v>
      </c>
      <c r="G190" s="29">
        <v>0</v>
      </c>
      <c r="H190" s="28">
        <v>0</v>
      </c>
      <c r="I190" s="28">
        <v>0</v>
      </c>
      <c r="J190" s="4"/>
      <c r="K190" s="18">
        <f t="shared" si="54"/>
        <v>0</v>
      </c>
      <c r="L190" s="61">
        <f t="shared" si="55"/>
        <v>0</v>
      </c>
      <c r="M190" s="3"/>
    </row>
    <row r="191" spans="1:13" ht="23.25" customHeight="1">
      <c r="A191" s="26"/>
      <c r="B191" s="39" t="s">
        <v>33</v>
      </c>
      <c r="C191" s="28">
        <v>0</v>
      </c>
      <c r="D191" s="28">
        <v>0</v>
      </c>
      <c r="E191" s="28">
        <v>0</v>
      </c>
      <c r="F191" s="29">
        <v>0</v>
      </c>
      <c r="G191" s="29">
        <v>0</v>
      </c>
      <c r="H191" s="28">
        <v>0</v>
      </c>
      <c r="I191" s="28">
        <v>0</v>
      </c>
      <c r="J191" s="4"/>
      <c r="K191" s="18">
        <f t="shared" si="54"/>
        <v>0</v>
      </c>
      <c r="L191" s="61">
        <f t="shared" si="55"/>
        <v>0</v>
      </c>
      <c r="M191" s="3"/>
    </row>
    <row r="192" spans="1:13" ht="15" customHeight="1">
      <c r="A192" s="40"/>
      <c r="B192" s="39" t="s">
        <v>31</v>
      </c>
      <c r="C192" s="28">
        <v>0</v>
      </c>
      <c r="D192" s="28">
        <v>0</v>
      </c>
      <c r="E192" s="28">
        <v>0</v>
      </c>
      <c r="F192" s="29">
        <v>0</v>
      </c>
      <c r="G192" s="29">
        <v>0</v>
      </c>
      <c r="H192" s="28">
        <v>0</v>
      </c>
      <c r="I192" s="28">
        <v>0</v>
      </c>
      <c r="J192" s="4"/>
      <c r="K192" s="18">
        <f t="shared" si="54"/>
        <v>0</v>
      </c>
      <c r="L192" s="61">
        <f t="shared" si="55"/>
        <v>0</v>
      </c>
      <c r="M192" s="3"/>
    </row>
    <row r="193" spans="1:13" ht="24" customHeight="1">
      <c r="A193" s="30" t="s">
        <v>9</v>
      </c>
      <c r="B193" s="41" t="s">
        <v>26</v>
      </c>
      <c r="C193" s="28">
        <v>0</v>
      </c>
      <c r="D193" s="28">
        <v>0</v>
      </c>
      <c r="E193" s="28">
        <v>0</v>
      </c>
      <c r="F193" s="29">
        <v>0</v>
      </c>
      <c r="G193" s="29">
        <v>0</v>
      </c>
      <c r="H193" s="28">
        <v>0</v>
      </c>
      <c r="I193" s="28">
        <v>0</v>
      </c>
      <c r="J193" s="4"/>
      <c r="K193" s="18">
        <f t="shared" si="54"/>
        <v>0</v>
      </c>
      <c r="L193" s="61">
        <f t="shared" si="55"/>
        <v>0</v>
      </c>
      <c r="M193" s="3"/>
    </row>
    <row r="194" spans="1:13" ht="15" customHeight="1" thickBot="1">
      <c r="A194" s="32" t="s">
        <v>10</v>
      </c>
      <c r="B194" s="42" t="s">
        <v>27</v>
      </c>
      <c r="C194" s="34">
        <v>0</v>
      </c>
      <c r="D194" s="34">
        <v>0</v>
      </c>
      <c r="E194" s="34">
        <v>0</v>
      </c>
      <c r="F194" s="35">
        <v>0</v>
      </c>
      <c r="G194" s="35">
        <v>0</v>
      </c>
      <c r="H194" s="34">
        <v>0</v>
      </c>
      <c r="I194" s="34">
        <v>0</v>
      </c>
      <c r="J194" s="4"/>
      <c r="K194" s="18">
        <f t="shared" si="54"/>
        <v>0</v>
      </c>
      <c r="L194" s="61">
        <f t="shared" si="55"/>
        <v>0</v>
      </c>
      <c r="M194" s="3"/>
    </row>
    <row r="195" spans="1:13" ht="15" customHeight="1" thickTop="1">
      <c r="A195" s="19">
        <v>3</v>
      </c>
      <c r="B195" s="36" t="s">
        <v>19</v>
      </c>
      <c r="C195" s="21">
        <v>212126.1</v>
      </c>
      <c r="D195" s="21">
        <v>81581.8</v>
      </c>
      <c r="E195" s="21">
        <v>81581.8</v>
      </c>
      <c r="F195" s="22">
        <v>17</v>
      </c>
      <c r="G195" s="22">
        <v>4</v>
      </c>
      <c r="H195" s="21">
        <v>206964.5</v>
      </c>
      <c r="I195" s="21">
        <v>43483.2</v>
      </c>
      <c r="J195" s="4"/>
      <c r="K195" s="18">
        <f t="shared" si="54"/>
        <v>13</v>
      </c>
      <c r="L195" s="61">
        <f t="shared" si="55"/>
        <v>163481.3</v>
      </c>
      <c r="M195" s="3"/>
    </row>
    <row r="196" spans="1:13" ht="15" customHeight="1">
      <c r="A196" s="40" t="s">
        <v>11</v>
      </c>
      <c r="B196" s="43" t="s">
        <v>25</v>
      </c>
      <c r="C196" s="28">
        <v>212126.1</v>
      </c>
      <c r="D196" s="28">
        <v>81581.8</v>
      </c>
      <c r="E196" s="28">
        <v>81581.8</v>
      </c>
      <c r="F196" s="29">
        <v>17</v>
      </c>
      <c r="G196" s="29">
        <v>4</v>
      </c>
      <c r="H196" s="28">
        <v>206964.5</v>
      </c>
      <c r="I196" s="28">
        <v>43483.2</v>
      </c>
      <c r="J196" s="4"/>
      <c r="K196" s="18">
        <f t="shared" si="54"/>
        <v>13</v>
      </c>
      <c r="L196" s="61">
        <f t="shared" si="55"/>
        <v>163481.3</v>
      </c>
      <c r="M196" s="3"/>
    </row>
    <row r="197" spans="1:13" ht="22.5" customHeight="1">
      <c r="A197" s="40" t="s">
        <v>13</v>
      </c>
      <c r="B197" s="43" t="s">
        <v>26</v>
      </c>
      <c r="C197" s="28">
        <v>0</v>
      </c>
      <c r="D197" s="28">
        <v>0</v>
      </c>
      <c r="E197" s="28">
        <v>0</v>
      </c>
      <c r="F197" s="29">
        <v>0</v>
      </c>
      <c r="G197" s="29">
        <v>0</v>
      </c>
      <c r="H197" s="28">
        <v>0</v>
      </c>
      <c r="I197" s="28">
        <v>0</v>
      </c>
      <c r="J197" s="4"/>
      <c r="K197" s="18">
        <f t="shared" si="54"/>
        <v>0</v>
      </c>
      <c r="L197" s="61">
        <f t="shared" si="55"/>
        <v>0</v>
      </c>
      <c r="M197" s="3"/>
    </row>
    <row r="198" spans="1:13" ht="15" customHeight="1" thickBot="1">
      <c r="A198" s="32" t="s">
        <v>12</v>
      </c>
      <c r="B198" s="42" t="s">
        <v>27</v>
      </c>
      <c r="C198" s="34">
        <v>0</v>
      </c>
      <c r="D198" s="34">
        <v>0</v>
      </c>
      <c r="E198" s="34">
        <v>0</v>
      </c>
      <c r="F198" s="35">
        <v>0</v>
      </c>
      <c r="G198" s="35">
        <v>0</v>
      </c>
      <c r="H198" s="34">
        <v>0</v>
      </c>
      <c r="I198" s="34">
        <v>0</v>
      </c>
      <c r="J198" s="4"/>
      <c r="K198" s="18">
        <f t="shared" si="54"/>
        <v>0</v>
      </c>
      <c r="L198" s="61">
        <f t="shared" si="55"/>
        <v>0</v>
      </c>
      <c r="M198" s="3"/>
    </row>
    <row r="199" spans="1:13" ht="15" customHeight="1" thickTop="1">
      <c r="A199" s="19" t="s">
        <v>14</v>
      </c>
      <c r="B199" s="20" t="s">
        <v>20</v>
      </c>
      <c r="C199" s="21">
        <f>C200</f>
        <v>1434138.3</v>
      </c>
      <c r="D199" s="21">
        <v>570927.5</v>
      </c>
      <c r="E199" s="21">
        <v>643703.8</v>
      </c>
      <c r="F199" s="22">
        <v>148</v>
      </c>
      <c r="G199" s="22">
        <v>124</v>
      </c>
      <c r="H199" s="21">
        <v>648696.2</v>
      </c>
      <c r="I199" s="21">
        <v>80673.5</v>
      </c>
      <c r="J199" s="4"/>
      <c r="K199" s="18">
        <f t="shared" si="54"/>
        <v>24</v>
      </c>
      <c r="L199" s="61">
        <f t="shared" si="55"/>
        <v>568022.7</v>
      </c>
      <c r="M199" s="3"/>
    </row>
    <row r="200" spans="1:13" ht="15" customHeight="1">
      <c r="A200" s="30" t="s">
        <v>17</v>
      </c>
      <c r="B200" s="37" t="s">
        <v>25</v>
      </c>
      <c r="C200" s="28">
        <f>C202</f>
        <v>1434138.3</v>
      </c>
      <c r="D200" s="28">
        <v>570927.5</v>
      </c>
      <c r="E200" s="28">
        <v>643703.8</v>
      </c>
      <c r="F200" s="29">
        <v>148</v>
      </c>
      <c r="G200" s="29">
        <v>124</v>
      </c>
      <c r="H200" s="28">
        <v>648696.2</v>
      </c>
      <c r="I200" s="28">
        <v>80673.5</v>
      </c>
      <c r="J200" s="4"/>
      <c r="K200" s="18">
        <f aca="true" t="shared" si="57" ref="K200:K205">F200-G200</f>
        <v>24</v>
      </c>
      <c r="L200" s="61">
        <f aca="true" t="shared" si="58" ref="L200:L205">H200-I200</f>
        <v>568022.7</v>
      </c>
      <c r="M200" s="3"/>
    </row>
    <row r="201" spans="1:13" ht="15" customHeight="1">
      <c r="A201" s="30"/>
      <c r="B201" s="31" t="s">
        <v>1</v>
      </c>
      <c r="C201" s="28"/>
      <c r="D201" s="28"/>
      <c r="E201" s="28"/>
      <c r="F201" s="29"/>
      <c r="G201" s="29"/>
      <c r="H201" s="28"/>
      <c r="I201" s="28"/>
      <c r="J201" s="4"/>
      <c r="K201" s="18">
        <f t="shared" si="57"/>
        <v>0</v>
      </c>
      <c r="L201" s="61">
        <f t="shared" si="58"/>
        <v>0</v>
      </c>
      <c r="M201" s="3"/>
    </row>
    <row r="202" spans="1:13" ht="15" customHeight="1">
      <c r="A202" s="30"/>
      <c r="B202" s="44" t="s">
        <v>24</v>
      </c>
      <c r="C202" s="28">
        <f>1434138.3</f>
        <v>1434138.3</v>
      </c>
      <c r="D202" s="28">
        <v>570927.5</v>
      </c>
      <c r="E202" s="28">
        <v>643703.8</v>
      </c>
      <c r="F202" s="29">
        <v>148</v>
      </c>
      <c r="G202" s="29">
        <v>124</v>
      </c>
      <c r="H202" s="28">
        <v>648696.2</v>
      </c>
      <c r="I202" s="28">
        <v>80673.5</v>
      </c>
      <c r="J202" s="4"/>
      <c r="K202" s="18">
        <f t="shared" si="57"/>
        <v>24</v>
      </c>
      <c r="L202" s="61">
        <f t="shared" si="58"/>
        <v>568022.7</v>
      </c>
      <c r="M202" s="3"/>
    </row>
    <row r="203" spans="1:13" ht="15" customHeight="1">
      <c r="A203" s="30"/>
      <c r="B203" s="45" t="s">
        <v>32</v>
      </c>
      <c r="C203" s="28">
        <v>0</v>
      </c>
      <c r="D203" s="28">
        <v>0</v>
      </c>
      <c r="E203" s="28">
        <v>0</v>
      </c>
      <c r="F203" s="29">
        <v>0</v>
      </c>
      <c r="G203" s="29">
        <v>0</v>
      </c>
      <c r="H203" s="28">
        <v>0</v>
      </c>
      <c r="I203" s="28">
        <v>0</v>
      </c>
      <c r="J203" s="4"/>
      <c r="K203" s="18">
        <f t="shared" si="57"/>
        <v>0</v>
      </c>
      <c r="L203" s="61">
        <f t="shared" si="58"/>
        <v>0</v>
      </c>
      <c r="M203" s="3"/>
    </row>
    <row r="204" spans="1:13" ht="27" customHeight="1">
      <c r="A204" s="50" t="s">
        <v>15</v>
      </c>
      <c r="B204" s="37" t="s">
        <v>26</v>
      </c>
      <c r="C204" s="28">
        <v>0</v>
      </c>
      <c r="D204" s="28">
        <v>0</v>
      </c>
      <c r="E204" s="28">
        <v>0</v>
      </c>
      <c r="F204" s="29">
        <v>0</v>
      </c>
      <c r="G204" s="29">
        <v>0</v>
      </c>
      <c r="H204" s="28">
        <v>0</v>
      </c>
      <c r="I204" s="28">
        <v>0</v>
      </c>
      <c r="J204" s="4"/>
      <c r="K204" s="18">
        <f t="shared" si="57"/>
        <v>0</v>
      </c>
      <c r="L204" s="61">
        <f t="shared" si="58"/>
        <v>0</v>
      </c>
      <c r="M204" s="3"/>
    </row>
    <row r="205" spans="1:13" ht="15" customHeight="1" thickBot="1">
      <c r="A205" s="46" t="s">
        <v>16</v>
      </c>
      <c r="B205" s="47" t="s">
        <v>27</v>
      </c>
      <c r="C205" s="34">
        <v>0</v>
      </c>
      <c r="D205" s="34">
        <v>0</v>
      </c>
      <c r="E205" s="34">
        <v>0</v>
      </c>
      <c r="F205" s="35">
        <v>0</v>
      </c>
      <c r="G205" s="35">
        <v>0</v>
      </c>
      <c r="H205" s="34">
        <v>0</v>
      </c>
      <c r="I205" s="34">
        <v>0</v>
      </c>
      <c r="J205" s="4"/>
      <c r="K205" s="18">
        <f t="shared" si="57"/>
        <v>0</v>
      </c>
      <c r="L205" s="61">
        <f t="shared" si="58"/>
        <v>0</v>
      </c>
      <c r="M205" s="3"/>
    </row>
    <row r="206" spans="1:13" ht="12.75" customHeight="1" thickTop="1">
      <c r="A206" s="122"/>
      <c r="B206" s="122"/>
      <c r="C206" s="122"/>
      <c r="D206" s="122"/>
      <c r="E206" s="122"/>
      <c r="F206" s="122"/>
      <c r="G206" s="122"/>
      <c r="H206" s="122"/>
      <c r="I206" s="122"/>
      <c r="J206" s="4"/>
      <c r="L206" s="3"/>
      <c r="M206" s="3"/>
    </row>
    <row r="207" spans="1:11" s="1" customFormat="1" ht="24" customHeight="1">
      <c r="A207" s="127" t="s">
        <v>57</v>
      </c>
      <c r="B207" s="127"/>
      <c r="C207" s="127"/>
      <c r="D207" s="127"/>
      <c r="E207" s="127"/>
      <c r="F207" s="81"/>
      <c r="G207" s="126" t="s">
        <v>47</v>
      </c>
      <c r="H207" s="126"/>
      <c r="I207" s="126"/>
      <c r="J207" s="126"/>
      <c r="K207" s="5"/>
    </row>
    <row r="208" spans="1:11" s="1" customFormat="1" ht="18" customHeight="1">
      <c r="A208" s="127"/>
      <c r="B208" s="127"/>
      <c r="C208" s="127"/>
      <c r="D208" s="127"/>
      <c r="E208" s="127"/>
      <c r="F208" s="82"/>
      <c r="G208" s="126"/>
      <c r="H208" s="126"/>
      <c r="I208" s="126"/>
      <c r="J208" s="126"/>
      <c r="K208" s="5"/>
    </row>
    <row r="209" ht="12.75">
      <c r="J209" s="3"/>
    </row>
    <row r="210" ht="12.75">
      <c r="J210" s="3"/>
    </row>
  </sheetData>
  <sheetProtection/>
  <mergeCells count="16">
    <mergeCell ref="A2:I2"/>
    <mergeCell ref="E4:E5"/>
    <mergeCell ref="D4:D5"/>
    <mergeCell ref="G207:J208"/>
    <mergeCell ref="A207:E208"/>
    <mergeCell ref="A3:I3"/>
    <mergeCell ref="F4:G4"/>
    <mergeCell ref="A4:A5"/>
    <mergeCell ref="H4:I4"/>
    <mergeCell ref="B4:B5"/>
    <mergeCell ref="C4:C5"/>
    <mergeCell ref="A206:I206"/>
    <mergeCell ref="F59:F60"/>
    <mergeCell ref="G59:G60"/>
    <mergeCell ref="G67:G68"/>
    <mergeCell ref="F67:F68"/>
  </mergeCells>
  <printOptions horizontalCentered="1" verticalCentered="1"/>
  <pageMargins left="0.3937007874015748" right="0.1968503937007874" top="0" bottom="0" header="0.3937007874015748" footer="0"/>
  <pageSetup fitToHeight="0" fitToWidth="1" horizontalDpi="600" verticalDpi="600" orientation="landscape" paperSize="9" scale="89" r:id="rId1"/>
  <rowBreaks count="7" manualBreakCount="7">
    <brk id="30" max="9" man="1"/>
    <brk id="55" max="9" man="1"/>
    <brk id="81" max="9" man="1"/>
    <brk id="105" max="9" man="1"/>
    <brk id="130" max="9" man="1"/>
    <brk id="156" max="9" man="1"/>
    <brk id="1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zoomScale="70" zoomScaleNormal="70" zoomScalePageLayoutView="0" workbookViewId="0" topLeftCell="A153">
      <selection activeCell="B182" sqref="B182"/>
    </sheetView>
  </sheetViews>
  <sheetFormatPr defaultColWidth="9.00390625" defaultRowHeight="12.75"/>
  <cols>
    <col min="1" max="1" width="4.75390625" style="3" customWidth="1"/>
    <col min="2" max="2" width="29.875" style="3" customWidth="1"/>
    <col min="3" max="3" width="17.625" style="6" customWidth="1"/>
    <col min="4" max="4" width="16.625" style="6" customWidth="1"/>
    <col min="5" max="5" width="17.375" style="6" customWidth="1"/>
    <col min="6" max="6" width="17.375" style="62" customWidth="1"/>
    <col min="7" max="7" width="17.625" style="62" customWidth="1"/>
    <col min="8" max="8" width="19.375" style="6" customWidth="1"/>
    <col min="9" max="9" width="20.125" style="8" customWidth="1"/>
    <col min="10" max="10" width="9.125" style="2" customWidth="1"/>
    <col min="11" max="11" width="13.375" style="2" bestFit="1" customWidth="1"/>
    <col min="12" max="12" width="4.375" style="116" bestFit="1" customWidth="1"/>
    <col min="13" max="13" width="14.25390625" style="116" bestFit="1" customWidth="1"/>
    <col min="14" max="16384" width="9.125" style="2" customWidth="1"/>
  </cols>
  <sheetData>
    <row r="1" spans="6:9" ht="12" customHeight="1">
      <c r="F1" s="78"/>
      <c r="I1" s="7" t="s">
        <v>22</v>
      </c>
    </row>
    <row r="2" spans="1:9" ht="45" customHeight="1">
      <c r="A2" s="125" t="s">
        <v>52</v>
      </c>
      <c r="B2" s="125"/>
      <c r="C2" s="125"/>
      <c r="D2" s="125"/>
      <c r="E2" s="125"/>
      <c r="F2" s="125"/>
      <c r="G2" s="125"/>
      <c r="H2" s="125"/>
      <c r="I2" s="125"/>
    </row>
    <row r="3" spans="1:9" ht="15" customHeight="1" thickBot="1">
      <c r="A3" s="128" t="s">
        <v>34</v>
      </c>
      <c r="B3" s="128"/>
      <c r="C3" s="128"/>
      <c r="D3" s="128"/>
      <c r="E3" s="128"/>
      <c r="F3" s="128"/>
      <c r="G3" s="128"/>
      <c r="H3" s="128"/>
      <c r="I3" s="128"/>
    </row>
    <row r="4" spans="1:9" ht="40.5" customHeight="1" thickBot="1" thickTop="1">
      <c r="A4" s="131" t="s">
        <v>21</v>
      </c>
      <c r="B4" s="131" t="s">
        <v>28</v>
      </c>
      <c r="C4" s="120" t="s">
        <v>38</v>
      </c>
      <c r="D4" s="120" t="s">
        <v>29</v>
      </c>
      <c r="E4" s="120" t="s">
        <v>53</v>
      </c>
      <c r="F4" s="129" t="s">
        <v>37</v>
      </c>
      <c r="G4" s="130"/>
      <c r="H4" s="133" t="s">
        <v>36</v>
      </c>
      <c r="I4" s="134"/>
    </row>
    <row r="5" spans="1:9" ht="65.25" customHeight="1" thickBot="1" thickTop="1">
      <c r="A5" s="132"/>
      <c r="B5" s="132"/>
      <c r="C5" s="121"/>
      <c r="D5" s="121"/>
      <c r="E5" s="121"/>
      <c r="F5" s="79" t="s">
        <v>0</v>
      </c>
      <c r="G5" s="80" t="s">
        <v>54</v>
      </c>
      <c r="H5" s="52" t="s">
        <v>30</v>
      </c>
      <c r="I5" s="53" t="s">
        <v>55</v>
      </c>
    </row>
    <row r="6" spans="1:9" ht="13.5" customHeight="1" thickBot="1" thickTop="1">
      <c r="A6" s="54">
        <v>1</v>
      </c>
      <c r="B6" s="54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7">
        <v>9</v>
      </c>
    </row>
    <row r="7" spans="1:13" ht="12.75" customHeight="1" thickTop="1">
      <c r="A7" s="19" t="s">
        <v>3</v>
      </c>
      <c r="B7" s="20" t="s">
        <v>23</v>
      </c>
      <c r="C7" s="21">
        <f>C9+C10+C11</f>
        <v>834772037.8</v>
      </c>
      <c r="D7" s="21">
        <f aca="true" t="shared" si="0" ref="D7:I7">D9+D10+D11</f>
        <v>266319972.3</v>
      </c>
      <c r="E7" s="21">
        <f t="shared" si="0"/>
        <v>263179983.58</v>
      </c>
      <c r="F7" s="22">
        <f t="shared" si="0"/>
        <v>2670</v>
      </c>
      <c r="G7" s="22">
        <f t="shared" si="0"/>
        <v>1221</v>
      </c>
      <c r="H7" s="21">
        <f t="shared" si="0"/>
        <v>651683671</v>
      </c>
      <c r="I7" s="21">
        <f t="shared" si="0"/>
        <v>287520776.3</v>
      </c>
      <c r="J7" s="60">
        <f>F7-G7</f>
        <v>1449</v>
      </c>
      <c r="K7" s="61">
        <f>H7-I7</f>
        <v>364162894.7</v>
      </c>
      <c r="L7" s="117">
        <f>J7-'Форма 2 ФЦП'!K7</f>
        <v>-53</v>
      </c>
      <c r="M7" s="118">
        <f>K7-'Форма 2 ФЦП'!L7</f>
        <v>-19871245.19989997</v>
      </c>
    </row>
    <row r="8" spans="1:13" ht="12.75" customHeight="1">
      <c r="A8" s="23"/>
      <c r="B8" s="24" t="s">
        <v>1</v>
      </c>
      <c r="C8" s="25"/>
      <c r="D8" s="58"/>
      <c r="E8" s="58"/>
      <c r="F8" s="49"/>
      <c r="G8" s="49"/>
      <c r="H8" s="25"/>
      <c r="I8" s="25"/>
      <c r="J8" s="60">
        <f aca="true" t="shared" si="1" ref="J8:J71">F8-G8</f>
        <v>0</v>
      </c>
      <c r="K8" s="61">
        <f aca="true" t="shared" si="2" ref="K8:K71">H8-I8</f>
        <v>0</v>
      </c>
      <c r="L8" s="117">
        <f>J8-'Форма 2 ФЦП'!K8</f>
        <v>0</v>
      </c>
      <c r="M8" s="118">
        <f>K8-'Форма 2 ФЦП'!L8</f>
        <v>0</v>
      </c>
    </row>
    <row r="9" spans="1:13" s="116" customFormat="1" ht="12.75" customHeight="1">
      <c r="A9" s="112" t="s">
        <v>4</v>
      </c>
      <c r="B9" s="113" t="s">
        <v>25</v>
      </c>
      <c r="C9" s="114">
        <f>C13+C21+C25</f>
        <v>306633873.6</v>
      </c>
      <c r="D9" s="114">
        <f aca="true" t="shared" si="3" ref="D9:I9">D13+D21+D25</f>
        <v>83606323.1</v>
      </c>
      <c r="E9" s="114">
        <f t="shared" si="3"/>
        <v>73864595.7</v>
      </c>
      <c r="F9" s="115">
        <f t="shared" si="3"/>
        <v>1513</v>
      </c>
      <c r="G9" s="115">
        <f t="shared" si="3"/>
        <v>641</v>
      </c>
      <c r="H9" s="114">
        <f t="shared" si="3"/>
        <v>256385417.70000002</v>
      </c>
      <c r="I9" s="114">
        <f t="shared" si="3"/>
        <v>108093016.49999999</v>
      </c>
      <c r="J9" s="60">
        <f t="shared" si="1"/>
        <v>872</v>
      </c>
      <c r="K9" s="61">
        <f t="shared" si="2"/>
        <v>148292401.20000005</v>
      </c>
      <c r="L9" s="117">
        <f>J9-'Форма 2 ФЦП'!K9</f>
        <v>-10</v>
      </c>
      <c r="M9" s="118">
        <f>K9-'Форма 2 ФЦП'!L9</f>
        <v>-885533.5998999178</v>
      </c>
    </row>
    <row r="10" spans="1:13" ht="24.75" customHeight="1">
      <c r="A10" s="30" t="s">
        <v>5</v>
      </c>
      <c r="B10" s="31" t="s">
        <v>26</v>
      </c>
      <c r="C10" s="28">
        <f>C18+C22+C29</f>
        <v>2314487.5</v>
      </c>
      <c r="D10" s="28">
        <f aca="true" t="shared" si="4" ref="D10:I11">D18+D22+D29</f>
        <v>108398.7</v>
      </c>
      <c r="E10" s="28">
        <f t="shared" si="4"/>
        <v>108398.7</v>
      </c>
      <c r="F10" s="29">
        <f>F18+F22+F29</f>
        <v>0</v>
      </c>
      <c r="G10" s="29">
        <f t="shared" si="4"/>
        <v>0</v>
      </c>
      <c r="H10" s="28">
        <f t="shared" si="4"/>
        <v>2065884.1</v>
      </c>
      <c r="I10" s="28">
        <f t="shared" si="4"/>
        <v>0</v>
      </c>
      <c r="J10" s="60">
        <f t="shared" si="1"/>
        <v>0</v>
      </c>
      <c r="K10" s="61">
        <f t="shared" si="2"/>
        <v>2065884.1</v>
      </c>
      <c r="L10" s="117">
        <f>J10-'Форма 2 ФЦП'!K10</f>
        <v>0</v>
      </c>
      <c r="M10" s="118">
        <f>K10-'Форма 2 ФЦП'!L10</f>
        <v>203322.90000000014</v>
      </c>
    </row>
    <row r="11" spans="1:13" ht="13.5" customHeight="1" thickBot="1">
      <c r="A11" s="32" t="s">
        <v>6</v>
      </c>
      <c r="B11" s="33" t="s">
        <v>27</v>
      </c>
      <c r="C11" s="34">
        <f>C19+C23+C30</f>
        <v>525823676.7</v>
      </c>
      <c r="D11" s="34">
        <f t="shared" si="4"/>
        <v>182605250.5</v>
      </c>
      <c r="E11" s="34">
        <f t="shared" si="4"/>
        <v>189206989.18</v>
      </c>
      <c r="F11" s="35">
        <f t="shared" si="4"/>
        <v>1157</v>
      </c>
      <c r="G11" s="35">
        <f t="shared" si="4"/>
        <v>580</v>
      </c>
      <c r="H11" s="34">
        <f t="shared" si="4"/>
        <v>393232369.2</v>
      </c>
      <c r="I11" s="34">
        <f t="shared" si="4"/>
        <v>179427759.8</v>
      </c>
      <c r="J11" s="60">
        <f t="shared" si="1"/>
        <v>577</v>
      </c>
      <c r="K11" s="61">
        <f t="shared" si="2"/>
        <v>213804609.39999998</v>
      </c>
      <c r="L11" s="117">
        <f>J11-'Форма 2 ФЦП'!K11</f>
        <v>-43</v>
      </c>
      <c r="M11" s="118">
        <f>K11-'Форма 2 ФЦП'!L11</f>
        <v>-19189034.5</v>
      </c>
    </row>
    <row r="12" spans="1:13" ht="13.5" customHeight="1" thickTop="1">
      <c r="A12" s="19" t="s">
        <v>7</v>
      </c>
      <c r="B12" s="36" t="s">
        <v>18</v>
      </c>
      <c r="C12" s="21">
        <f>C13+C18+C19</f>
        <v>534065951</v>
      </c>
      <c r="D12" s="21">
        <f aca="true" t="shared" si="5" ref="D12:I12">D13+D18+D19</f>
        <v>215921076.60000002</v>
      </c>
      <c r="E12" s="21">
        <f t="shared" si="5"/>
        <v>227530549</v>
      </c>
      <c r="F12" s="22">
        <f t="shared" si="5"/>
        <v>2113</v>
      </c>
      <c r="G12" s="22">
        <f t="shared" si="5"/>
        <v>924</v>
      </c>
      <c r="H12" s="21">
        <f t="shared" si="5"/>
        <v>423856622.20000005</v>
      </c>
      <c r="I12" s="21">
        <f t="shared" si="5"/>
        <v>189263810.9</v>
      </c>
      <c r="J12" s="60">
        <f t="shared" si="1"/>
        <v>1189</v>
      </c>
      <c r="K12" s="61">
        <f t="shared" si="2"/>
        <v>234592811.30000004</v>
      </c>
      <c r="L12" s="117">
        <f>J12-'Форма 2 ФЦП'!K12</f>
        <v>-51</v>
      </c>
      <c r="M12" s="118">
        <f>K12-'Форма 2 ФЦП'!L12</f>
        <v>-19627520.799899906</v>
      </c>
    </row>
    <row r="13" spans="1:13" ht="12" customHeight="1">
      <c r="A13" s="30" t="s">
        <v>8</v>
      </c>
      <c r="B13" s="31" t="s">
        <v>25</v>
      </c>
      <c r="C13" s="28">
        <f>C15+C16+C17</f>
        <v>200917586.8</v>
      </c>
      <c r="D13" s="28">
        <f aca="true" t="shared" si="6" ref="D13:I13">D15+D16+D17</f>
        <v>36467349.6</v>
      </c>
      <c r="E13" s="28">
        <f t="shared" si="6"/>
        <v>41471087.900000006</v>
      </c>
      <c r="F13" s="29">
        <f>F15+F16+F17</f>
        <v>1170</v>
      </c>
      <c r="G13" s="29">
        <f t="shared" si="6"/>
        <v>450</v>
      </c>
      <c r="H13" s="28">
        <f t="shared" si="6"/>
        <v>156085598.50000003</v>
      </c>
      <c r="I13" s="28">
        <f t="shared" si="6"/>
        <v>10457122.2</v>
      </c>
      <c r="J13" s="60">
        <f t="shared" si="1"/>
        <v>720</v>
      </c>
      <c r="K13" s="61">
        <f t="shared" si="2"/>
        <v>145628476.30000004</v>
      </c>
      <c r="L13" s="117">
        <f>J13-'Форма 2 ФЦП'!K13</f>
        <v>-9</v>
      </c>
      <c r="M13" s="118">
        <f>K13-'Форма 2 ФЦП'!L13</f>
        <v>-854249.3998999596</v>
      </c>
    </row>
    <row r="14" spans="1:13" ht="15" customHeight="1">
      <c r="A14" s="30"/>
      <c r="B14" s="37" t="s">
        <v>1</v>
      </c>
      <c r="C14" s="28"/>
      <c r="D14" s="28"/>
      <c r="E14" s="59"/>
      <c r="F14" s="29"/>
      <c r="G14" s="29"/>
      <c r="H14" s="28"/>
      <c r="I14" s="28"/>
      <c r="J14" s="60">
        <f t="shared" si="1"/>
        <v>0</v>
      </c>
      <c r="K14" s="61">
        <f t="shared" si="2"/>
        <v>0</v>
      </c>
      <c r="L14" s="117">
        <f>J14-'Форма 2 ФЦП'!K14</f>
        <v>0</v>
      </c>
      <c r="M14" s="118">
        <f>K14-'Форма 2 ФЦП'!L14</f>
        <v>0</v>
      </c>
    </row>
    <row r="15" spans="1:13" ht="11.25" customHeight="1">
      <c r="A15" s="30"/>
      <c r="B15" s="38" t="s">
        <v>2</v>
      </c>
      <c r="C15" s="28">
        <f>C40+C65+C90+C115+C140+C165+C190</f>
        <v>194788669.60000002</v>
      </c>
      <c r="D15" s="28">
        <f aca="true" t="shared" si="7" ref="D15:I19">D40+D65+D90+D115+D140+D165+D190</f>
        <v>35918248.5</v>
      </c>
      <c r="E15" s="28">
        <f t="shared" si="7"/>
        <v>40921986.800000004</v>
      </c>
      <c r="F15" s="29">
        <f t="shared" si="7"/>
        <v>1160</v>
      </c>
      <c r="G15" s="29">
        <f t="shared" si="7"/>
        <v>450</v>
      </c>
      <c r="H15" s="28">
        <f t="shared" si="7"/>
        <v>150504375.20000002</v>
      </c>
      <c r="I15" s="28">
        <f t="shared" si="7"/>
        <v>10457122.2</v>
      </c>
      <c r="J15" s="60">
        <f t="shared" si="1"/>
        <v>710</v>
      </c>
      <c r="K15" s="61">
        <f t="shared" si="2"/>
        <v>140047253.00000003</v>
      </c>
      <c r="L15" s="117">
        <f>J15-'Форма 2 ФЦП'!K15</f>
        <v>-9</v>
      </c>
      <c r="M15" s="118">
        <f>K15-'Форма 2 ФЦП'!L15</f>
        <v>-923337.6998999715</v>
      </c>
    </row>
    <row r="16" spans="1:13" ht="23.25" customHeight="1">
      <c r="A16" s="26"/>
      <c r="B16" s="39" t="s">
        <v>33</v>
      </c>
      <c r="C16" s="28">
        <f>C41+C66+C91+C116+C141+C166+C191</f>
        <v>153101.7</v>
      </c>
      <c r="D16" s="28">
        <f t="shared" si="7"/>
        <v>0</v>
      </c>
      <c r="E16" s="28">
        <f t="shared" si="7"/>
        <v>0</v>
      </c>
      <c r="F16" s="29">
        <f t="shared" si="7"/>
        <v>6</v>
      </c>
      <c r="G16" s="29">
        <f t="shared" si="7"/>
        <v>0</v>
      </c>
      <c r="H16" s="28">
        <f t="shared" si="7"/>
        <v>5407.8</v>
      </c>
      <c r="I16" s="28">
        <f t="shared" si="7"/>
        <v>0</v>
      </c>
      <c r="J16" s="60">
        <f t="shared" si="1"/>
        <v>6</v>
      </c>
      <c r="K16" s="61">
        <f t="shared" si="2"/>
        <v>5407.8</v>
      </c>
      <c r="L16" s="117">
        <f>J16-'Форма 2 ФЦП'!K16</f>
        <v>0</v>
      </c>
      <c r="M16" s="118">
        <f>K16-'Форма 2 ФЦП'!L16</f>
        <v>0</v>
      </c>
    </row>
    <row r="17" spans="1:13" ht="12.75" customHeight="1">
      <c r="A17" s="40"/>
      <c r="B17" s="39" t="s">
        <v>31</v>
      </c>
      <c r="C17" s="28">
        <f>C42+C67+C92+C117+C142+C167+C192</f>
        <v>5975815.5</v>
      </c>
      <c r="D17" s="28">
        <f t="shared" si="7"/>
        <v>549101.1</v>
      </c>
      <c r="E17" s="28">
        <f t="shared" si="7"/>
        <v>549101.1</v>
      </c>
      <c r="F17" s="29">
        <f t="shared" si="7"/>
        <v>4</v>
      </c>
      <c r="G17" s="29">
        <f t="shared" si="7"/>
        <v>0</v>
      </c>
      <c r="H17" s="28">
        <f t="shared" si="7"/>
        <v>5575815.5</v>
      </c>
      <c r="I17" s="28">
        <f t="shared" si="7"/>
        <v>0</v>
      </c>
      <c r="J17" s="60">
        <f t="shared" si="1"/>
        <v>4</v>
      </c>
      <c r="K17" s="61">
        <f t="shared" si="2"/>
        <v>5575815.5</v>
      </c>
      <c r="L17" s="117">
        <f>J17-'Форма 2 ФЦП'!K17</f>
        <v>0</v>
      </c>
      <c r="M17" s="118">
        <f>K17-'Форма 2 ФЦП'!L17</f>
        <v>69088.29999999981</v>
      </c>
    </row>
    <row r="18" spans="1:13" ht="21.75" customHeight="1">
      <c r="A18" s="30" t="s">
        <v>9</v>
      </c>
      <c r="B18" s="41" t="s">
        <v>26</v>
      </c>
      <c r="C18" s="28">
        <f>C43+C68+C93+C118+C143+C168+C193</f>
        <v>2314487.5</v>
      </c>
      <c r="D18" s="28">
        <f t="shared" si="7"/>
        <v>108398.7</v>
      </c>
      <c r="E18" s="28">
        <f t="shared" si="7"/>
        <v>108398.7</v>
      </c>
      <c r="F18" s="29">
        <f>F43+F68+F93+F118+F143+F168+F193</f>
        <v>0</v>
      </c>
      <c r="G18" s="29">
        <f t="shared" si="7"/>
        <v>0</v>
      </c>
      <c r="H18" s="28">
        <f t="shared" si="7"/>
        <v>2065884.1</v>
      </c>
      <c r="I18" s="28">
        <f t="shared" si="7"/>
        <v>0</v>
      </c>
      <c r="J18" s="60">
        <f t="shared" si="1"/>
        <v>0</v>
      </c>
      <c r="K18" s="61">
        <f t="shared" si="2"/>
        <v>2065884.1</v>
      </c>
      <c r="L18" s="117">
        <f>J18-'Форма 2 ФЦП'!K18</f>
        <v>0</v>
      </c>
      <c r="M18" s="118">
        <f>K18-'Форма 2 ФЦП'!L18</f>
        <v>203322.90000000014</v>
      </c>
    </row>
    <row r="19" spans="1:13" ht="14.25" customHeight="1" thickBot="1">
      <c r="A19" s="32" t="s">
        <v>10</v>
      </c>
      <c r="B19" s="42" t="s">
        <v>27</v>
      </c>
      <c r="C19" s="28">
        <f>C44+C69+C94+C119+C144+C169+C194</f>
        <v>330833876.7</v>
      </c>
      <c r="D19" s="28">
        <f t="shared" si="7"/>
        <v>179345328.3</v>
      </c>
      <c r="E19" s="28">
        <f t="shared" si="7"/>
        <v>185951062.4</v>
      </c>
      <c r="F19" s="29">
        <f t="shared" si="7"/>
        <v>943</v>
      </c>
      <c r="G19" s="29">
        <f t="shared" si="7"/>
        <v>474</v>
      </c>
      <c r="H19" s="28">
        <f t="shared" si="7"/>
        <v>265705139.6</v>
      </c>
      <c r="I19" s="28">
        <f t="shared" si="7"/>
        <v>178806688.70000002</v>
      </c>
      <c r="J19" s="60">
        <f t="shared" si="1"/>
        <v>469</v>
      </c>
      <c r="K19" s="61">
        <f t="shared" si="2"/>
        <v>86898450.89999998</v>
      </c>
      <c r="L19" s="117">
        <f>J19-'Форма 2 ФЦП'!K19</f>
        <v>-42</v>
      </c>
      <c r="M19" s="118">
        <f>K19-'Форма 2 ФЦП'!L19</f>
        <v>-18976594.300000012</v>
      </c>
    </row>
    <row r="20" spans="1:13" ht="14.25" customHeight="1" thickTop="1">
      <c r="A20" s="19">
        <v>3</v>
      </c>
      <c r="B20" s="36" t="s">
        <v>19</v>
      </c>
      <c r="C20" s="21">
        <f>C21+C22+C23</f>
        <v>2268018.1</v>
      </c>
      <c r="D20" s="21">
        <f aca="true" t="shared" si="8" ref="D20:I20">D21+D22+D23</f>
        <v>268683.5</v>
      </c>
      <c r="E20" s="21">
        <f t="shared" si="8"/>
        <v>188350.88</v>
      </c>
      <c r="F20" s="22">
        <f t="shared" si="8"/>
        <v>259</v>
      </c>
      <c r="G20" s="22">
        <f t="shared" si="8"/>
        <v>112</v>
      </c>
      <c r="H20" s="21">
        <f t="shared" si="8"/>
        <v>1471893.2</v>
      </c>
      <c r="I20" s="21">
        <f t="shared" si="8"/>
        <v>653230.4</v>
      </c>
      <c r="J20" s="60">
        <f t="shared" si="1"/>
        <v>147</v>
      </c>
      <c r="K20" s="61">
        <f t="shared" si="2"/>
        <v>818662.7999999999</v>
      </c>
      <c r="L20" s="117">
        <f>J20-'Форма 2 ФЦП'!K20</f>
        <v>-1</v>
      </c>
      <c r="M20" s="118">
        <f>K20-'Форма 2 ФЦП'!L20</f>
        <v>-3390</v>
      </c>
    </row>
    <row r="21" spans="1:13" ht="14.25" customHeight="1">
      <c r="A21" s="40" t="s">
        <v>11</v>
      </c>
      <c r="B21" s="43" t="s">
        <v>25</v>
      </c>
      <c r="C21" s="28">
        <f>C46+C71+C96+C121+C146+C171+C196</f>
        <v>769318.1</v>
      </c>
      <c r="D21" s="28">
        <f aca="true" t="shared" si="9" ref="D21:I23">D46+D71+D96+D121+D146+D171+D196</f>
        <v>148018.5</v>
      </c>
      <c r="E21" s="28">
        <f t="shared" si="9"/>
        <v>151537.8</v>
      </c>
      <c r="F21" s="29">
        <f t="shared" si="9"/>
        <v>62</v>
      </c>
      <c r="G21" s="29">
        <f t="shared" si="9"/>
        <v>9</v>
      </c>
      <c r="H21" s="28">
        <f t="shared" si="9"/>
        <v>544958.2</v>
      </c>
      <c r="I21" s="28">
        <f t="shared" si="9"/>
        <v>64579.4</v>
      </c>
      <c r="J21" s="60">
        <f t="shared" si="1"/>
        <v>53</v>
      </c>
      <c r="K21" s="61">
        <f t="shared" si="2"/>
        <v>480378.79999999993</v>
      </c>
      <c r="L21" s="117">
        <f>J21-'Форма 2 ФЦП'!K21</f>
        <v>0</v>
      </c>
      <c r="M21" s="118">
        <f>K21-'Форма 2 ФЦП'!L21</f>
        <v>0</v>
      </c>
    </row>
    <row r="22" spans="1:13" ht="22.5" customHeight="1">
      <c r="A22" s="40" t="s">
        <v>13</v>
      </c>
      <c r="B22" s="43" t="s">
        <v>26</v>
      </c>
      <c r="C22" s="28">
        <f>C47+C72+C97+C122+C147+C172+C197</f>
        <v>0</v>
      </c>
      <c r="D22" s="28">
        <f t="shared" si="9"/>
        <v>0</v>
      </c>
      <c r="E22" s="28">
        <f t="shared" si="9"/>
        <v>0</v>
      </c>
      <c r="F22" s="29">
        <f t="shared" si="9"/>
        <v>0</v>
      </c>
      <c r="G22" s="29">
        <f t="shared" si="9"/>
        <v>0</v>
      </c>
      <c r="H22" s="28">
        <f t="shared" si="9"/>
        <v>0</v>
      </c>
      <c r="I22" s="28">
        <f t="shared" si="9"/>
        <v>0</v>
      </c>
      <c r="J22" s="60">
        <f t="shared" si="1"/>
        <v>0</v>
      </c>
      <c r="K22" s="61">
        <f t="shared" si="2"/>
        <v>0</v>
      </c>
      <c r="L22" s="117">
        <f>J22-'Форма 2 ФЦП'!K22</f>
        <v>0</v>
      </c>
      <c r="M22" s="118">
        <f>K22-'Форма 2 ФЦП'!L22</f>
        <v>0</v>
      </c>
    </row>
    <row r="23" spans="1:13" ht="14.25" customHeight="1" thickBot="1">
      <c r="A23" s="32" t="s">
        <v>12</v>
      </c>
      <c r="B23" s="42" t="s">
        <v>27</v>
      </c>
      <c r="C23" s="28">
        <f>C48+C73+C98+C123+C148+C173+C198</f>
        <v>1498700</v>
      </c>
      <c r="D23" s="28">
        <f t="shared" si="9"/>
        <v>120665</v>
      </c>
      <c r="E23" s="28">
        <f t="shared" si="9"/>
        <v>36813.08</v>
      </c>
      <c r="F23" s="29">
        <f t="shared" si="9"/>
        <v>197</v>
      </c>
      <c r="G23" s="29">
        <f t="shared" si="9"/>
        <v>103</v>
      </c>
      <c r="H23" s="28">
        <f t="shared" si="9"/>
        <v>926935</v>
      </c>
      <c r="I23" s="28">
        <f t="shared" si="9"/>
        <v>588651</v>
      </c>
      <c r="J23" s="60">
        <f t="shared" si="1"/>
        <v>94</v>
      </c>
      <c r="K23" s="61">
        <f t="shared" si="2"/>
        <v>338284</v>
      </c>
      <c r="L23" s="117">
        <f>J23-'Форма 2 ФЦП'!K23</f>
        <v>-1</v>
      </c>
      <c r="M23" s="118">
        <f>K23-'Форма 2 ФЦП'!L23</f>
        <v>-3390</v>
      </c>
    </row>
    <row r="24" spans="1:13" ht="14.25" customHeight="1" thickTop="1">
      <c r="A24" s="19" t="s">
        <v>14</v>
      </c>
      <c r="B24" s="20" t="s">
        <v>20</v>
      </c>
      <c r="C24" s="21">
        <f aca="true" t="shared" si="10" ref="C24:I24">C25+C29+C30</f>
        <v>298438068.7</v>
      </c>
      <c r="D24" s="21">
        <f t="shared" si="10"/>
        <v>50130212.2</v>
      </c>
      <c r="E24" s="21">
        <f t="shared" si="10"/>
        <v>35461083.7</v>
      </c>
      <c r="F24" s="22">
        <f t="shared" si="10"/>
        <v>298</v>
      </c>
      <c r="G24" s="22">
        <f t="shared" si="10"/>
        <v>185</v>
      </c>
      <c r="H24" s="21">
        <f t="shared" si="10"/>
        <v>226355155.6</v>
      </c>
      <c r="I24" s="21">
        <f t="shared" si="10"/>
        <v>97603734.99999999</v>
      </c>
      <c r="J24" s="60">
        <f t="shared" si="1"/>
        <v>113</v>
      </c>
      <c r="K24" s="61">
        <f t="shared" si="2"/>
        <v>128751420.60000001</v>
      </c>
      <c r="L24" s="117">
        <f>J24-'Форма 2 ФЦП'!K24</f>
        <v>-1</v>
      </c>
      <c r="M24" s="118">
        <f>K24-'Форма 2 ФЦП'!L24</f>
        <v>-240334.39999996126</v>
      </c>
    </row>
    <row r="25" spans="1:13" ht="14.25" customHeight="1">
      <c r="A25" s="30" t="s">
        <v>17</v>
      </c>
      <c r="B25" s="37" t="s">
        <v>25</v>
      </c>
      <c r="C25" s="28">
        <f>C50+C75+C100+C125+C150+C175+C200</f>
        <v>104946968.69999999</v>
      </c>
      <c r="D25" s="28">
        <f aca="true" t="shared" si="11" ref="D25:I25">D50+D75+D100+D125+D150+D175+D200</f>
        <v>46990955</v>
      </c>
      <c r="E25" s="28">
        <f t="shared" si="11"/>
        <v>32241970.000000004</v>
      </c>
      <c r="F25" s="29">
        <f t="shared" si="11"/>
        <v>281</v>
      </c>
      <c r="G25" s="29">
        <f t="shared" si="11"/>
        <v>182</v>
      </c>
      <c r="H25" s="28">
        <f t="shared" si="11"/>
        <v>99754861</v>
      </c>
      <c r="I25" s="28">
        <f t="shared" si="11"/>
        <v>97571314.89999999</v>
      </c>
      <c r="J25" s="60">
        <f t="shared" si="1"/>
        <v>99</v>
      </c>
      <c r="K25" s="61">
        <f t="shared" si="2"/>
        <v>2183546.100000009</v>
      </c>
      <c r="L25" s="117">
        <f>J25-'Форма 2 ФЦП'!K25</f>
        <v>-1</v>
      </c>
      <c r="M25" s="118">
        <f>K25-'Форма 2 ФЦП'!L25</f>
        <v>-31284.199999973178</v>
      </c>
    </row>
    <row r="26" spans="1:13" ht="12" customHeight="1">
      <c r="A26" s="30"/>
      <c r="B26" s="31" t="s">
        <v>1</v>
      </c>
      <c r="C26" s="28"/>
      <c r="D26" s="28"/>
      <c r="E26" s="28"/>
      <c r="F26" s="29"/>
      <c r="G26" s="29"/>
      <c r="H26" s="28"/>
      <c r="I26" s="28"/>
      <c r="J26" s="60">
        <f t="shared" si="1"/>
        <v>0</v>
      </c>
      <c r="K26" s="61">
        <f t="shared" si="2"/>
        <v>0</v>
      </c>
      <c r="L26" s="117">
        <f>J26-'Форма 2 ФЦП'!K26</f>
        <v>0</v>
      </c>
      <c r="M26" s="118">
        <f>K26-'Форма 2 ФЦП'!L26</f>
        <v>0</v>
      </c>
    </row>
    <row r="27" spans="1:13" ht="14.25" customHeight="1">
      <c r="A27" s="30"/>
      <c r="B27" s="44" t="s">
        <v>24</v>
      </c>
      <c r="C27" s="28">
        <f>C52+C77+C102+C127+C152+C177+C202</f>
        <v>104946968.69999999</v>
      </c>
      <c r="D27" s="28">
        <f aca="true" t="shared" si="12" ref="D27:I30">D52+D77+D102+D127+D152+D177+D202</f>
        <v>46990955</v>
      </c>
      <c r="E27" s="28">
        <f t="shared" si="12"/>
        <v>32241970.000000004</v>
      </c>
      <c r="F27" s="29">
        <f t="shared" si="12"/>
        <v>281</v>
      </c>
      <c r="G27" s="29">
        <f t="shared" si="12"/>
        <v>182</v>
      </c>
      <c r="H27" s="28">
        <f t="shared" si="12"/>
        <v>99754861</v>
      </c>
      <c r="I27" s="28">
        <f t="shared" si="12"/>
        <v>97571314.89999999</v>
      </c>
      <c r="J27" s="60">
        <f t="shared" si="1"/>
        <v>99</v>
      </c>
      <c r="K27" s="61">
        <f t="shared" si="2"/>
        <v>2183546.100000009</v>
      </c>
      <c r="L27" s="117">
        <f>J27-'Форма 2 ФЦП'!K27</f>
        <v>-1</v>
      </c>
      <c r="M27" s="118">
        <f>K27-'Форма 2 ФЦП'!L27</f>
        <v>-31284.199999973178</v>
      </c>
    </row>
    <row r="28" spans="1:13" ht="14.25" customHeight="1">
      <c r="A28" s="30"/>
      <c r="B28" s="45" t="s">
        <v>32</v>
      </c>
      <c r="C28" s="28">
        <f>C53+C78+C103+C128+C153+C178+C203</f>
        <v>0</v>
      </c>
      <c r="D28" s="28">
        <f t="shared" si="12"/>
        <v>0</v>
      </c>
      <c r="E28" s="28">
        <f t="shared" si="12"/>
        <v>0</v>
      </c>
      <c r="F28" s="29">
        <f t="shared" si="12"/>
        <v>0</v>
      </c>
      <c r="G28" s="29">
        <f t="shared" si="12"/>
        <v>0</v>
      </c>
      <c r="H28" s="28">
        <f t="shared" si="12"/>
        <v>0</v>
      </c>
      <c r="I28" s="28">
        <f t="shared" si="12"/>
        <v>0</v>
      </c>
      <c r="J28" s="60">
        <f t="shared" si="1"/>
        <v>0</v>
      </c>
      <c r="K28" s="61">
        <f t="shared" si="2"/>
        <v>0</v>
      </c>
      <c r="L28" s="117">
        <f>J28-'Форма 2 ФЦП'!K28</f>
        <v>0</v>
      </c>
      <c r="M28" s="118">
        <f>K28-'Форма 2 ФЦП'!L28</f>
        <v>0</v>
      </c>
    </row>
    <row r="29" spans="1:13" ht="24.75" customHeight="1">
      <c r="A29" s="30" t="s">
        <v>15</v>
      </c>
      <c r="B29" s="31" t="s">
        <v>26</v>
      </c>
      <c r="C29" s="28">
        <f>C54+C79+C104+C129+C154+C179+C204</f>
        <v>0</v>
      </c>
      <c r="D29" s="28">
        <f t="shared" si="12"/>
        <v>0</v>
      </c>
      <c r="E29" s="28">
        <f t="shared" si="12"/>
        <v>0</v>
      </c>
      <c r="F29" s="29">
        <f t="shared" si="12"/>
        <v>0</v>
      </c>
      <c r="G29" s="29">
        <f t="shared" si="12"/>
        <v>0</v>
      </c>
      <c r="H29" s="28">
        <f t="shared" si="12"/>
        <v>0</v>
      </c>
      <c r="I29" s="28">
        <f t="shared" si="12"/>
        <v>0</v>
      </c>
      <c r="J29" s="60">
        <f t="shared" si="1"/>
        <v>0</v>
      </c>
      <c r="K29" s="61">
        <f t="shared" si="2"/>
        <v>0</v>
      </c>
      <c r="L29" s="117">
        <f>J29-'Форма 2 ФЦП'!K29</f>
        <v>0</v>
      </c>
      <c r="M29" s="118">
        <f>K29-'Форма 2 ФЦП'!L29</f>
        <v>0</v>
      </c>
    </row>
    <row r="30" spans="1:13" ht="15" customHeight="1" thickBot="1">
      <c r="A30" s="46" t="s">
        <v>16</v>
      </c>
      <c r="B30" s="47" t="s">
        <v>27</v>
      </c>
      <c r="C30" s="34">
        <f>C55+C80+C105+C130+C155+C180+C205</f>
        <v>193491100</v>
      </c>
      <c r="D30" s="34">
        <f t="shared" si="12"/>
        <v>3139257.2</v>
      </c>
      <c r="E30" s="34">
        <f t="shared" si="12"/>
        <v>3219113.7</v>
      </c>
      <c r="F30" s="35">
        <f t="shared" si="12"/>
        <v>17</v>
      </c>
      <c r="G30" s="35">
        <f t="shared" si="12"/>
        <v>3</v>
      </c>
      <c r="H30" s="34">
        <f t="shared" si="12"/>
        <v>126600294.6</v>
      </c>
      <c r="I30" s="34">
        <f t="shared" si="12"/>
        <v>32420.1</v>
      </c>
      <c r="J30" s="60">
        <f t="shared" si="1"/>
        <v>14</v>
      </c>
      <c r="K30" s="61">
        <f t="shared" si="2"/>
        <v>126567874.5</v>
      </c>
      <c r="L30" s="117">
        <f>J30-'Форма 2 ФЦП'!K30</f>
        <v>0</v>
      </c>
      <c r="M30" s="118">
        <f>K30-'Форма 2 ФЦП'!L30</f>
        <v>-209050.20000000298</v>
      </c>
    </row>
    <row r="31" spans="1:13" ht="39" customHeight="1" hidden="1">
      <c r="A31" s="9"/>
      <c r="B31" s="10"/>
      <c r="C31" s="11"/>
      <c r="D31" s="11"/>
      <c r="E31" s="11"/>
      <c r="F31" s="12"/>
      <c r="G31" s="12"/>
      <c r="H31" s="11"/>
      <c r="I31" s="13"/>
      <c r="J31" s="60">
        <f t="shared" si="1"/>
        <v>0</v>
      </c>
      <c r="K31" s="61">
        <f t="shared" si="2"/>
        <v>0</v>
      </c>
      <c r="L31" s="117">
        <f>J31-'Форма 2 ФЦП'!K31</f>
        <v>0</v>
      </c>
      <c r="M31" s="118">
        <f>K31-'Форма 2 ФЦП'!L31</f>
        <v>0</v>
      </c>
    </row>
    <row r="32" spans="1:13" ht="41.25" customHeight="1" thickTop="1">
      <c r="A32" s="67" t="s">
        <v>3</v>
      </c>
      <c r="B32" s="68" t="s">
        <v>39</v>
      </c>
      <c r="C32" s="105">
        <f aca="true" t="shared" si="13" ref="C32:I32">C34+C35+C36</f>
        <v>225483636.5</v>
      </c>
      <c r="D32" s="105">
        <f t="shared" si="13"/>
        <v>148864185.7</v>
      </c>
      <c r="E32" s="105">
        <f t="shared" si="13"/>
        <v>159524181.48000005</v>
      </c>
      <c r="F32" s="106">
        <f t="shared" si="13"/>
        <v>547</v>
      </c>
      <c r="G32" s="106">
        <f t="shared" si="13"/>
        <v>402</v>
      </c>
      <c r="H32" s="105">
        <f t="shared" si="13"/>
        <v>231823848.3</v>
      </c>
      <c r="I32" s="105">
        <f t="shared" si="13"/>
        <v>183645357.3</v>
      </c>
      <c r="J32" s="60">
        <f t="shared" si="1"/>
        <v>145</v>
      </c>
      <c r="K32" s="61">
        <f t="shared" si="2"/>
        <v>48178491</v>
      </c>
      <c r="L32" s="117">
        <f>J32-'Форма 2 ФЦП'!K32</f>
        <v>-1</v>
      </c>
      <c r="M32" s="118">
        <f>K32-'Форма 2 ФЦП'!L32</f>
        <v>-12408744.99999997</v>
      </c>
    </row>
    <row r="33" spans="1:13" ht="15" customHeight="1">
      <c r="A33" s="67"/>
      <c r="B33" s="24" t="s">
        <v>1</v>
      </c>
      <c r="C33" s="105"/>
      <c r="D33" s="105"/>
      <c r="E33" s="105"/>
      <c r="F33" s="106"/>
      <c r="G33" s="106"/>
      <c r="H33" s="105"/>
      <c r="I33" s="105"/>
      <c r="J33" s="60">
        <f t="shared" si="1"/>
        <v>0</v>
      </c>
      <c r="K33" s="61">
        <f t="shared" si="2"/>
        <v>0</v>
      </c>
      <c r="L33" s="117">
        <f>J33-'Форма 2 ФЦП'!K33</f>
        <v>0</v>
      </c>
      <c r="M33" s="118">
        <f>K33-'Форма 2 ФЦП'!L33</f>
        <v>0</v>
      </c>
    </row>
    <row r="34" spans="1:13" ht="15" customHeight="1">
      <c r="A34" s="69" t="s">
        <v>4</v>
      </c>
      <c r="B34" s="37" t="s">
        <v>25</v>
      </c>
      <c r="C34" s="105">
        <v>11460236.5</v>
      </c>
      <c r="D34" s="105">
        <f>D40+D49</f>
        <v>7908814.1</v>
      </c>
      <c r="E34" s="105">
        <f>E40+E49</f>
        <v>7917314.3</v>
      </c>
      <c r="F34" s="106">
        <f>F40+F49</f>
        <v>2</v>
      </c>
      <c r="G34" s="106">
        <f>G40+G49</f>
        <v>2</v>
      </c>
      <c r="H34" s="105">
        <f>H40+H49</f>
        <v>9556836.5</v>
      </c>
      <c r="I34" s="105">
        <f>H34</f>
        <v>9556836.5</v>
      </c>
      <c r="J34" s="60">
        <f t="shared" si="1"/>
        <v>0</v>
      </c>
      <c r="K34" s="61">
        <f t="shared" si="2"/>
        <v>0</v>
      </c>
      <c r="L34" s="117">
        <f>J34-'Форма 2 ФЦП'!K34</f>
        <v>0</v>
      </c>
      <c r="M34" s="118">
        <f>K34-'Форма 2 ФЦП'!L34</f>
        <v>0</v>
      </c>
    </row>
    <row r="35" spans="1:13" ht="15" customHeight="1">
      <c r="A35" s="69" t="s">
        <v>5</v>
      </c>
      <c r="B35" s="37" t="s">
        <v>26</v>
      </c>
      <c r="C35" s="28">
        <v>0</v>
      </c>
      <c r="D35" s="28">
        <v>0</v>
      </c>
      <c r="E35" s="28">
        <v>0</v>
      </c>
      <c r="F35" s="29">
        <v>0</v>
      </c>
      <c r="G35" s="29">
        <v>0</v>
      </c>
      <c r="H35" s="28">
        <v>0</v>
      </c>
      <c r="I35" s="28">
        <v>0</v>
      </c>
      <c r="J35" s="60">
        <f t="shared" si="1"/>
        <v>0</v>
      </c>
      <c r="K35" s="61">
        <f t="shared" si="2"/>
        <v>0</v>
      </c>
      <c r="L35" s="117">
        <f>J35-'Форма 2 ФЦП'!K35</f>
        <v>0</v>
      </c>
      <c r="M35" s="118">
        <f>K35-'Форма 2 ФЦП'!L35</f>
        <v>0</v>
      </c>
    </row>
    <row r="36" spans="1:13" ht="15" customHeight="1" thickBot="1">
      <c r="A36" s="70" t="s">
        <v>6</v>
      </c>
      <c r="B36" s="33" t="s">
        <v>27</v>
      </c>
      <c r="C36" s="107">
        <f aca="true" t="shared" si="14" ref="C36:I36">C44+C48</f>
        <v>214023400</v>
      </c>
      <c r="D36" s="107">
        <f t="shared" si="14"/>
        <v>140955371.6</v>
      </c>
      <c r="E36" s="107">
        <f t="shared" si="14"/>
        <v>151606867.18000004</v>
      </c>
      <c r="F36" s="108">
        <f t="shared" si="14"/>
        <v>545</v>
      </c>
      <c r="G36" s="108">
        <f t="shared" si="14"/>
        <v>400</v>
      </c>
      <c r="H36" s="107">
        <f>H44+H48</f>
        <v>222267011.8</v>
      </c>
      <c r="I36" s="107">
        <f t="shared" si="14"/>
        <v>174088520.8</v>
      </c>
      <c r="J36" s="60">
        <f t="shared" si="1"/>
        <v>145</v>
      </c>
      <c r="K36" s="61">
        <f t="shared" si="2"/>
        <v>48178491</v>
      </c>
      <c r="L36" s="117">
        <f>J36-'Форма 2 ФЦП'!K36</f>
        <v>-1</v>
      </c>
      <c r="M36" s="118">
        <f>K36-'Форма 2 ФЦП'!L36</f>
        <v>-12408744.99999997</v>
      </c>
    </row>
    <row r="37" spans="1:13" ht="15" customHeight="1" thickTop="1">
      <c r="A37" s="71" t="s">
        <v>7</v>
      </c>
      <c r="B37" s="72" t="s">
        <v>18</v>
      </c>
      <c r="C37" s="109">
        <f>C38+C43+C44</f>
        <v>214475732</v>
      </c>
      <c r="D37" s="109">
        <f aca="true" t="shared" si="15" ref="D37:I37">D38+D43+D44</f>
        <v>141026716.2</v>
      </c>
      <c r="E37" s="109">
        <f t="shared" si="15"/>
        <v>151770563.90000004</v>
      </c>
      <c r="F37" s="110">
        <f t="shared" si="15"/>
        <v>349</v>
      </c>
      <c r="G37" s="110">
        <f t="shared" si="15"/>
        <v>298</v>
      </c>
      <c r="H37" s="109">
        <f t="shared" si="15"/>
        <v>223180108.8</v>
      </c>
      <c r="I37" s="109">
        <f t="shared" si="15"/>
        <v>175339901.8</v>
      </c>
      <c r="J37" s="60">
        <f t="shared" si="1"/>
        <v>51</v>
      </c>
      <c r="K37" s="61">
        <f t="shared" si="2"/>
        <v>47840207</v>
      </c>
      <c r="L37" s="117">
        <f>J37-'Форма 2 ФЦП'!K37</f>
        <v>0</v>
      </c>
      <c r="M37" s="118">
        <f>K37-'Форма 2 ФЦП'!L37</f>
        <v>-12405354.99999997</v>
      </c>
    </row>
    <row r="38" spans="1:13" ht="15" customHeight="1">
      <c r="A38" s="69" t="s">
        <v>8</v>
      </c>
      <c r="B38" s="37" t="s">
        <v>25</v>
      </c>
      <c r="C38" s="105">
        <f>C40+C41+C42</f>
        <v>1951032</v>
      </c>
      <c r="D38" s="105">
        <f aca="true" t="shared" si="16" ref="D38:I38">D40+D41+D42</f>
        <v>192009.6</v>
      </c>
      <c r="E38" s="105">
        <f t="shared" si="16"/>
        <v>200509.8</v>
      </c>
      <c r="F38" s="106">
        <f t="shared" si="16"/>
        <v>1</v>
      </c>
      <c r="G38" s="106">
        <f t="shared" si="16"/>
        <v>1</v>
      </c>
      <c r="H38" s="105">
        <f t="shared" si="16"/>
        <v>1840032</v>
      </c>
      <c r="I38" s="105">
        <f t="shared" si="16"/>
        <v>1840032</v>
      </c>
      <c r="J38" s="60">
        <f t="shared" si="1"/>
        <v>0</v>
      </c>
      <c r="K38" s="61">
        <f t="shared" si="2"/>
        <v>0</v>
      </c>
      <c r="L38" s="117">
        <f>J38-'Форма 2 ФЦП'!K38</f>
        <v>0</v>
      </c>
      <c r="M38" s="118">
        <f>K38-'Форма 2 ФЦП'!L38</f>
        <v>0</v>
      </c>
    </row>
    <row r="39" spans="1:13" ht="15" customHeight="1">
      <c r="A39" s="69"/>
      <c r="B39" s="37" t="s">
        <v>1</v>
      </c>
      <c r="C39" s="105"/>
      <c r="D39" s="105"/>
      <c r="E39" s="105"/>
      <c r="F39" s="106"/>
      <c r="G39" s="106"/>
      <c r="H39" s="105"/>
      <c r="I39" s="105"/>
      <c r="J39" s="60">
        <f t="shared" si="1"/>
        <v>0</v>
      </c>
      <c r="K39" s="61">
        <f t="shared" si="2"/>
        <v>0</v>
      </c>
      <c r="L39" s="117">
        <f>J39-'Форма 2 ФЦП'!K39</f>
        <v>0</v>
      </c>
      <c r="M39" s="118">
        <f>K39-'Форма 2 ФЦП'!L39</f>
        <v>0</v>
      </c>
    </row>
    <row r="40" spans="1:13" ht="15" customHeight="1">
      <c r="A40" s="69"/>
      <c r="B40" s="73" t="s">
        <v>2</v>
      </c>
      <c r="C40" s="105">
        <v>1951032</v>
      </c>
      <c r="D40" s="105">
        <v>192009.6</v>
      </c>
      <c r="E40" s="105">
        <v>200509.8</v>
      </c>
      <c r="F40" s="106">
        <v>1</v>
      </c>
      <c r="G40" s="106">
        <v>1</v>
      </c>
      <c r="H40" s="105">
        <v>1840032</v>
      </c>
      <c r="I40" s="105">
        <f>H40</f>
        <v>1840032</v>
      </c>
      <c r="J40" s="60">
        <f t="shared" si="1"/>
        <v>0</v>
      </c>
      <c r="K40" s="61">
        <f t="shared" si="2"/>
        <v>0</v>
      </c>
      <c r="L40" s="117">
        <f>J40-'Форма 2 ФЦП'!K40</f>
        <v>0</v>
      </c>
      <c r="M40" s="118">
        <f>K40-'Форма 2 ФЦП'!L40</f>
        <v>0</v>
      </c>
    </row>
    <row r="41" spans="1:13" ht="25.5" customHeight="1">
      <c r="A41" s="69"/>
      <c r="B41" s="73" t="s">
        <v>33</v>
      </c>
      <c r="C41" s="28">
        <v>0</v>
      </c>
      <c r="D41" s="28">
        <v>0</v>
      </c>
      <c r="E41" s="28">
        <v>0</v>
      </c>
      <c r="F41" s="29">
        <v>0</v>
      </c>
      <c r="G41" s="29">
        <v>0</v>
      </c>
      <c r="H41" s="28">
        <v>0</v>
      </c>
      <c r="I41" s="28">
        <v>0</v>
      </c>
      <c r="J41" s="60">
        <f t="shared" si="1"/>
        <v>0</v>
      </c>
      <c r="K41" s="61">
        <f t="shared" si="2"/>
        <v>0</v>
      </c>
      <c r="L41" s="117">
        <f>J41-'Форма 2 ФЦП'!K41</f>
        <v>0</v>
      </c>
      <c r="M41" s="118">
        <f>K41-'Форма 2 ФЦП'!L41</f>
        <v>0</v>
      </c>
    </row>
    <row r="42" spans="1:13" ht="15" customHeight="1">
      <c r="A42" s="69"/>
      <c r="B42" s="73" t="s">
        <v>31</v>
      </c>
      <c r="C42" s="28">
        <v>0</v>
      </c>
      <c r="D42" s="28">
        <v>0</v>
      </c>
      <c r="E42" s="28">
        <v>0</v>
      </c>
      <c r="F42" s="29">
        <v>0</v>
      </c>
      <c r="G42" s="29">
        <v>0</v>
      </c>
      <c r="H42" s="28">
        <v>0</v>
      </c>
      <c r="I42" s="28">
        <v>0</v>
      </c>
      <c r="J42" s="60">
        <f t="shared" si="1"/>
        <v>0</v>
      </c>
      <c r="K42" s="61">
        <f t="shared" si="2"/>
        <v>0</v>
      </c>
      <c r="L42" s="117">
        <f>J42-'Форма 2 ФЦП'!K42</f>
        <v>0</v>
      </c>
      <c r="M42" s="118">
        <f>K42-'Форма 2 ФЦП'!L42</f>
        <v>0</v>
      </c>
    </row>
    <row r="43" spans="1:13" ht="21.75" customHeight="1">
      <c r="A43" s="69" t="s">
        <v>9</v>
      </c>
      <c r="B43" s="74" t="s">
        <v>26</v>
      </c>
      <c r="C43" s="28">
        <v>0</v>
      </c>
      <c r="D43" s="28">
        <v>0</v>
      </c>
      <c r="E43" s="28">
        <v>0</v>
      </c>
      <c r="F43" s="29">
        <v>0</v>
      </c>
      <c r="G43" s="29">
        <v>0</v>
      </c>
      <c r="H43" s="28">
        <v>0</v>
      </c>
      <c r="I43" s="28">
        <v>0</v>
      </c>
      <c r="J43" s="60">
        <f t="shared" si="1"/>
        <v>0</v>
      </c>
      <c r="K43" s="61">
        <f t="shared" si="2"/>
        <v>0</v>
      </c>
      <c r="L43" s="117">
        <f>J43-'Форма 2 ФЦП'!K43</f>
        <v>0</v>
      </c>
      <c r="M43" s="118">
        <f>K43-'Форма 2 ФЦП'!L43</f>
        <v>0</v>
      </c>
    </row>
    <row r="44" spans="1:13" ht="15" customHeight="1" thickBot="1">
      <c r="A44" s="70" t="s">
        <v>10</v>
      </c>
      <c r="B44" s="42" t="s">
        <v>27</v>
      </c>
      <c r="C44" s="107">
        <v>212524700</v>
      </c>
      <c r="D44" s="111">
        <v>140834706.6</v>
      </c>
      <c r="E44" s="111">
        <v>151570054.10000002</v>
      </c>
      <c r="F44" s="108">
        <v>348</v>
      </c>
      <c r="G44" s="108">
        <v>297</v>
      </c>
      <c r="H44" s="107">
        <v>221340076.8</v>
      </c>
      <c r="I44" s="107">
        <v>173499869.8</v>
      </c>
      <c r="J44" s="60">
        <f t="shared" si="1"/>
        <v>51</v>
      </c>
      <c r="K44" s="61">
        <f t="shared" si="2"/>
        <v>47840207</v>
      </c>
      <c r="L44" s="117">
        <f>J44-'Форма 2 ФЦП'!K44</f>
        <v>0</v>
      </c>
      <c r="M44" s="118">
        <f>K44-'Форма 2 ФЦП'!L44</f>
        <v>-12405354.99999997</v>
      </c>
    </row>
    <row r="45" spans="1:13" ht="15" customHeight="1" thickTop="1">
      <c r="A45" s="71">
        <v>3</v>
      </c>
      <c r="B45" s="72" t="s">
        <v>19</v>
      </c>
      <c r="C45" s="109">
        <f>C46+C47+C48</f>
        <v>1498700</v>
      </c>
      <c r="D45" s="109">
        <f aca="true" t="shared" si="17" ref="D45:I45">D46+D47+D48</f>
        <v>120665</v>
      </c>
      <c r="E45" s="109">
        <f t="shared" si="17"/>
        <v>36813.08</v>
      </c>
      <c r="F45" s="110">
        <f t="shared" si="17"/>
        <v>197</v>
      </c>
      <c r="G45" s="110">
        <f t="shared" si="17"/>
        <v>103</v>
      </c>
      <c r="H45" s="109">
        <f t="shared" si="17"/>
        <v>926935</v>
      </c>
      <c r="I45" s="109">
        <f t="shared" si="17"/>
        <v>588651</v>
      </c>
      <c r="J45" s="60">
        <f t="shared" si="1"/>
        <v>94</v>
      </c>
      <c r="K45" s="61">
        <f t="shared" si="2"/>
        <v>338284</v>
      </c>
      <c r="L45" s="117">
        <f>J45-'Форма 2 ФЦП'!K45</f>
        <v>-1</v>
      </c>
      <c r="M45" s="118">
        <f>K45-'Форма 2 ФЦП'!L45</f>
        <v>-3390</v>
      </c>
    </row>
    <row r="46" spans="1:13" ht="15" customHeight="1">
      <c r="A46" s="69" t="s">
        <v>11</v>
      </c>
      <c r="B46" s="74" t="s">
        <v>25</v>
      </c>
      <c r="C46" s="28">
        <v>0</v>
      </c>
      <c r="D46" s="28">
        <v>0</v>
      </c>
      <c r="E46" s="28">
        <v>0</v>
      </c>
      <c r="F46" s="29">
        <v>0</v>
      </c>
      <c r="G46" s="29">
        <v>0</v>
      </c>
      <c r="H46" s="28">
        <v>0</v>
      </c>
      <c r="I46" s="28">
        <v>0</v>
      </c>
      <c r="J46" s="60">
        <f t="shared" si="1"/>
        <v>0</v>
      </c>
      <c r="K46" s="61">
        <f t="shared" si="2"/>
        <v>0</v>
      </c>
      <c r="L46" s="117">
        <f>J46-'Форма 2 ФЦП'!K46</f>
        <v>0</v>
      </c>
      <c r="M46" s="118">
        <f>K46-'Форма 2 ФЦП'!L46</f>
        <v>0</v>
      </c>
    </row>
    <row r="47" spans="1:13" ht="24" customHeight="1">
      <c r="A47" s="69" t="s">
        <v>13</v>
      </c>
      <c r="B47" s="74" t="s">
        <v>26</v>
      </c>
      <c r="C47" s="28">
        <v>0</v>
      </c>
      <c r="D47" s="28">
        <v>0</v>
      </c>
      <c r="E47" s="28">
        <v>0</v>
      </c>
      <c r="F47" s="29">
        <v>0</v>
      </c>
      <c r="G47" s="29">
        <v>0</v>
      </c>
      <c r="H47" s="28">
        <v>0</v>
      </c>
      <c r="I47" s="28">
        <v>0</v>
      </c>
      <c r="J47" s="60">
        <f t="shared" si="1"/>
        <v>0</v>
      </c>
      <c r="K47" s="61">
        <f t="shared" si="2"/>
        <v>0</v>
      </c>
      <c r="L47" s="117">
        <f>J47-'Форма 2 ФЦП'!K47</f>
        <v>0</v>
      </c>
      <c r="M47" s="118">
        <f>K47-'Форма 2 ФЦП'!L47</f>
        <v>0</v>
      </c>
    </row>
    <row r="48" spans="1:13" ht="15" customHeight="1" thickBot="1">
      <c r="A48" s="70" t="s">
        <v>12</v>
      </c>
      <c r="B48" s="42" t="s">
        <v>27</v>
      </c>
      <c r="C48" s="107">
        <v>1498700</v>
      </c>
      <c r="D48" s="107">
        <v>120665</v>
      </c>
      <c r="E48" s="107">
        <v>36813.08</v>
      </c>
      <c r="F48" s="108">
        <v>197</v>
      </c>
      <c r="G48" s="108">
        <v>103</v>
      </c>
      <c r="H48" s="107">
        <v>926935</v>
      </c>
      <c r="I48" s="107">
        <v>588651</v>
      </c>
      <c r="J48" s="60">
        <f t="shared" si="1"/>
        <v>94</v>
      </c>
      <c r="K48" s="61">
        <f t="shared" si="2"/>
        <v>338284</v>
      </c>
      <c r="L48" s="117">
        <f>J48-'Форма 2 ФЦП'!K48</f>
        <v>-1</v>
      </c>
      <c r="M48" s="118">
        <f>K48-'Форма 2 ФЦП'!L48</f>
        <v>-3390</v>
      </c>
    </row>
    <row r="49" spans="1:13" ht="15" customHeight="1" thickTop="1">
      <c r="A49" s="71" t="s">
        <v>14</v>
      </c>
      <c r="B49" s="72" t="s">
        <v>20</v>
      </c>
      <c r="C49" s="109">
        <f>C50+C54+C55</f>
        <v>9509204.5</v>
      </c>
      <c r="D49" s="109">
        <f aca="true" t="shared" si="18" ref="D49:I49">D50+D54+D55</f>
        <v>7716804.5</v>
      </c>
      <c r="E49" s="109">
        <f t="shared" si="18"/>
        <v>7716804.5</v>
      </c>
      <c r="F49" s="110">
        <f t="shared" si="18"/>
        <v>1</v>
      </c>
      <c r="G49" s="110">
        <f t="shared" si="18"/>
        <v>1</v>
      </c>
      <c r="H49" s="109">
        <f t="shared" si="18"/>
        <v>7716804.5</v>
      </c>
      <c r="I49" s="109">
        <f t="shared" si="18"/>
        <v>7716804.5</v>
      </c>
      <c r="J49" s="60">
        <f t="shared" si="1"/>
        <v>0</v>
      </c>
      <c r="K49" s="61">
        <f t="shared" si="2"/>
        <v>0</v>
      </c>
      <c r="L49" s="117">
        <f>J49-'Форма 2 ФЦП'!K49</f>
        <v>0</v>
      </c>
      <c r="M49" s="118">
        <f>K49-'Форма 2 ФЦП'!L49</f>
        <v>0</v>
      </c>
    </row>
    <row r="50" spans="1:13" ht="15" customHeight="1">
      <c r="A50" s="69" t="s">
        <v>17</v>
      </c>
      <c r="B50" s="37" t="s">
        <v>25</v>
      </c>
      <c r="C50" s="105">
        <f>C52+C53</f>
        <v>9509204.5</v>
      </c>
      <c r="D50" s="105">
        <f aca="true" t="shared" si="19" ref="D50:I50">D52+D53</f>
        <v>7716804.5</v>
      </c>
      <c r="E50" s="105">
        <f t="shared" si="19"/>
        <v>7716804.5</v>
      </c>
      <c r="F50" s="106">
        <f t="shared" si="19"/>
        <v>1</v>
      </c>
      <c r="G50" s="106">
        <f t="shared" si="19"/>
        <v>1</v>
      </c>
      <c r="H50" s="105">
        <f t="shared" si="19"/>
        <v>7716804.5</v>
      </c>
      <c r="I50" s="105">
        <f t="shared" si="19"/>
        <v>7716804.5</v>
      </c>
      <c r="J50" s="60">
        <f t="shared" si="1"/>
        <v>0</v>
      </c>
      <c r="K50" s="61">
        <f t="shared" si="2"/>
        <v>0</v>
      </c>
      <c r="L50" s="117">
        <f>J50-'Форма 2 ФЦП'!K50</f>
        <v>0</v>
      </c>
      <c r="M50" s="118">
        <f>K50-'Форма 2 ФЦП'!L50</f>
        <v>0</v>
      </c>
    </row>
    <row r="51" spans="1:13" ht="15" customHeight="1">
      <c r="A51" s="69"/>
      <c r="B51" s="37" t="s">
        <v>1</v>
      </c>
      <c r="C51" s="105"/>
      <c r="D51" s="105"/>
      <c r="E51" s="105"/>
      <c r="F51" s="106"/>
      <c r="G51" s="106"/>
      <c r="H51" s="105"/>
      <c r="I51" s="105"/>
      <c r="J51" s="60">
        <f t="shared" si="1"/>
        <v>0</v>
      </c>
      <c r="K51" s="61">
        <f t="shared" si="2"/>
        <v>0</v>
      </c>
      <c r="L51" s="117">
        <f>J51-'Форма 2 ФЦП'!K51</f>
        <v>0</v>
      </c>
      <c r="M51" s="118">
        <f>K51-'Форма 2 ФЦП'!L51</f>
        <v>0</v>
      </c>
    </row>
    <row r="52" spans="1:13" ht="15" customHeight="1">
      <c r="A52" s="69"/>
      <c r="B52" s="75" t="s">
        <v>24</v>
      </c>
      <c r="C52" s="105">
        <v>9509204.5</v>
      </c>
      <c r="D52" s="105">
        <f>E52</f>
        <v>7716804.5</v>
      </c>
      <c r="E52" s="105">
        <v>7716804.5</v>
      </c>
      <c r="F52" s="106">
        <v>1</v>
      </c>
      <c r="G52" s="106">
        <v>1</v>
      </c>
      <c r="H52" s="105">
        <f>E52</f>
        <v>7716804.5</v>
      </c>
      <c r="I52" s="105">
        <f>H52</f>
        <v>7716804.5</v>
      </c>
      <c r="J52" s="60">
        <f t="shared" si="1"/>
        <v>0</v>
      </c>
      <c r="K52" s="61">
        <f t="shared" si="2"/>
        <v>0</v>
      </c>
      <c r="L52" s="117">
        <f>J52-'Форма 2 ФЦП'!K52</f>
        <v>0</v>
      </c>
      <c r="M52" s="118">
        <f>K52-'Форма 2 ФЦП'!L52</f>
        <v>0</v>
      </c>
    </row>
    <row r="53" spans="1:13" ht="15" customHeight="1">
      <c r="A53" s="69"/>
      <c r="B53" s="76" t="s">
        <v>32</v>
      </c>
      <c r="C53" s="105">
        <v>0</v>
      </c>
      <c r="D53" s="105">
        <v>0</v>
      </c>
      <c r="E53" s="105">
        <v>0</v>
      </c>
      <c r="F53" s="106">
        <v>0</v>
      </c>
      <c r="G53" s="106">
        <v>0</v>
      </c>
      <c r="H53" s="105">
        <v>0</v>
      </c>
      <c r="I53" s="105">
        <v>0</v>
      </c>
      <c r="J53" s="60">
        <f t="shared" si="1"/>
        <v>0</v>
      </c>
      <c r="K53" s="61">
        <f t="shared" si="2"/>
        <v>0</v>
      </c>
      <c r="L53" s="117">
        <f>J53-'Форма 2 ФЦП'!K53</f>
        <v>0</v>
      </c>
      <c r="M53" s="118">
        <f>K53-'Форма 2 ФЦП'!L53</f>
        <v>0</v>
      </c>
    </row>
    <row r="54" spans="1:13" ht="24" customHeight="1">
      <c r="A54" s="69" t="s">
        <v>15</v>
      </c>
      <c r="B54" s="37" t="s">
        <v>26</v>
      </c>
      <c r="C54" s="105">
        <v>0</v>
      </c>
      <c r="D54" s="105">
        <v>0</v>
      </c>
      <c r="E54" s="105">
        <v>0</v>
      </c>
      <c r="F54" s="106">
        <v>0</v>
      </c>
      <c r="G54" s="106">
        <v>0</v>
      </c>
      <c r="H54" s="105">
        <v>0</v>
      </c>
      <c r="I54" s="105">
        <v>0</v>
      </c>
      <c r="J54" s="60">
        <f t="shared" si="1"/>
        <v>0</v>
      </c>
      <c r="K54" s="61">
        <f t="shared" si="2"/>
        <v>0</v>
      </c>
      <c r="L54" s="117">
        <f>J54-'Форма 2 ФЦП'!K54</f>
        <v>0</v>
      </c>
      <c r="M54" s="118">
        <f>K54-'Форма 2 ФЦП'!L54</f>
        <v>0</v>
      </c>
    </row>
    <row r="55" spans="1:13" ht="21" customHeight="1" thickBot="1">
      <c r="A55" s="70" t="s">
        <v>16</v>
      </c>
      <c r="B55" s="33" t="s">
        <v>27</v>
      </c>
      <c r="C55" s="107">
        <v>0</v>
      </c>
      <c r="D55" s="107">
        <v>0</v>
      </c>
      <c r="E55" s="107">
        <v>0</v>
      </c>
      <c r="F55" s="108">
        <v>0</v>
      </c>
      <c r="G55" s="108">
        <v>0</v>
      </c>
      <c r="H55" s="107">
        <v>0</v>
      </c>
      <c r="I55" s="107">
        <v>0</v>
      </c>
      <c r="J55" s="60">
        <f t="shared" si="1"/>
        <v>0</v>
      </c>
      <c r="K55" s="61">
        <f t="shared" si="2"/>
        <v>0</v>
      </c>
      <c r="L55" s="117">
        <f>J55-'Форма 2 ФЦП'!K55</f>
        <v>0</v>
      </c>
      <c r="M55" s="118">
        <f>K55-'Форма 2 ФЦП'!L55</f>
        <v>0</v>
      </c>
    </row>
    <row r="56" spans="1:13" ht="43.5" customHeight="1" hidden="1">
      <c r="A56" s="14"/>
      <c r="B56" s="15"/>
      <c r="C56" s="16"/>
      <c r="D56" s="16"/>
      <c r="E56" s="16"/>
      <c r="F56" s="17"/>
      <c r="G56" s="17"/>
      <c r="H56" s="16"/>
      <c r="I56" s="16"/>
      <c r="J56" s="60">
        <f t="shared" si="1"/>
        <v>0</v>
      </c>
      <c r="K56" s="61">
        <f t="shared" si="2"/>
        <v>0</v>
      </c>
      <c r="L56" s="117">
        <f>J56-'Форма 2 ФЦП'!K56</f>
        <v>0</v>
      </c>
      <c r="M56" s="118">
        <f>K56-'Форма 2 ФЦП'!L56</f>
        <v>0</v>
      </c>
    </row>
    <row r="57" spans="1:13" ht="42" customHeight="1" thickTop="1">
      <c r="A57" s="19" t="s">
        <v>3</v>
      </c>
      <c r="B57" s="48" t="s">
        <v>40</v>
      </c>
      <c r="C57" s="21">
        <f aca="true" t="shared" si="20" ref="C57:I57">C59+C61+C60</f>
        <v>408665917.20000005</v>
      </c>
      <c r="D57" s="21">
        <f t="shared" si="20"/>
        <v>67470415.7</v>
      </c>
      <c r="E57" s="21">
        <f t="shared" si="20"/>
        <v>55281291.10000001</v>
      </c>
      <c r="F57" s="22">
        <f t="shared" si="20"/>
        <v>977</v>
      </c>
      <c r="G57" s="22">
        <f t="shared" si="20"/>
        <v>399</v>
      </c>
      <c r="H57" s="21">
        <f t="shared" si="20"/>
        <v>316340608.70000005</v>
      </c>
      <c r="I57" s="21">
        <f t="shared" si="20"/>
        <v>96018687.39999999</v>
      </c>
      <c r="J57" s="60">
        <f t="shared" si="1"/>
        <v>578</v>
      </c>
      <c r="K57" s="61">
        <f t="shared" si="2"/>
        <v>220321921.30000007</v>
      </c>
      <c r="L57" s="117">
        <f>J57-'Форма 2 ФЦП'!K57</f>
        <v>-21</v>
      </c>
      <c r="M57" s="118">
        <f>K57-'Форма 2 ФЦП'!L57</f>
        <v>-7555224.899999887</v>
      </c>
    </row>
    <row r="58" spans="1:13" ht="15" customHeight="1">
      <c r="A58" s="23"/>
      <c r="B58" s="24" t="s">
        <v>1</v>
      </c>
      <c r="C58" s="25"/>
      <c r="D58" s="25"/>
      <c r="E58" s="25"/>
      <c r="F58" s="49"/>
      <c r="G58" s="49"/>
      <c r="H58" s="25"/>
      <c r="I58" s="25"/>
      <c r="J58" s="60">
        <f t="shared" si="1"/>
        <v>0</v>
      </c>
      <c r="K58" s="61">
        <f t="shared" si="2"/>
        <v>0</v>
      </c>
      <c r="L58" s="117">
        <f>J58-'Форма 2 ФЦП'!K58</f>
        <v>0</v>
      </c>
      <c r="M58" s="118">
        <f>K58-'Форма 2 ФЦП'!L58</f>
        <v>0</v>
      </c>
    </row>
    <row r="59" spans="1:13" s="116" customFormat="1" ht="15" customHeight="1">
      <c r="A59" s="112" t="s">
        <v>4</v>
      </c>
      <c r="B59" s="113" t="s">
        <v>25</v>
      </c>
      <c r="C59" s="114">
        <f>C63+C71+C75</f>
        <v>213108933.10000002</v>
      </c>
      <c r="D59" s="114">
        <f aca="true" t="shared" si="21" ref="D59:I59">D63+D71+D75</f>
        <v>64222759.8</v>
      </c>
      <c r="E59" s="114">
        <f t="shared" si="21"/>
        <v>51953778.7</v>
      </c>
      <c r="F59" s="123">
        <f t="shared" si="21"/>
        <v>960</v>
      </c>
      <c r="G59" s="123">
        <f t="shared" si="21"/>
        <v>396</v>
      </c>
      <c r="H59" s="114">
        <f t="shared" si="21"/>
        <v>187674430</v>
      </c>
      <c r="I59" s="114">
        <f t="shared" si="21"/>
        <v>95986267.3</v>
      </c>
      <c r="J59" s="117">
        <f t="shared" si="1"/>
        <v>564</v>
      </c>
      <c r="K59" s="118">
        <f t="shared" si="2"/>
        <v>91688162.7</v>
      </c>
      <c r="L59" s="117">
        <f>J59-'Форма 2 ФЦП'!K59</f>
        <v>-21</v>
      </c>
      <c r="M59" s="118">
        <f>K59-'Форма 2 ФЦП'!L59</f>
        <v>-7549497.599999979</v>
      </c>
    </row>
    <row r="60" spans="1:13" ht="15" customHeight="1">
      <c r="A60" s="30" t="s">
        <v>5</v>
      </c>
      <c r="B60" s="31" t="s">
        <v>26</v>
      </c>
      <c r="C60" s="28">
        <f>C72+C68+C79</f>
        <v>2065884.1</v>
      </c>
      <c r="D60" s="28">
        <f aca="true" t="shared" si="22" ref="D60:I60">D72+D68+D79</f>
        <v>108398.7</v>
      </c>
      <c r="E60" s="28">
        <f t="shared" si="22"/>
        <v>108398.7</v>
      </c>
      <c r="F60" s="124"/>
      <c r="G60" s="124"/>
      <c r="H60" s="28">
        <f t="shared" si="22"/>
        <v>2065884.1</v>
      </c>
      <c r="I60" s="28">
        <f t="shared" si="22"/>
        <v>0</v>
      </c>
      <c r="J60" s="60">
        <f t="shared" si="1"/>
        <v>0</v>
      </c>
      <c r="K60" s="61">
        <f t="shared" si="2"/>
        <v>2065884.1</v>
      </c>
      <c r="L60" s="117">
        <f>J60-'Форма 2 ФЦП'!K60</f>
        <v>0</v>
      </c>
      <c r="M60" s="118">
        <f>K60-'Форма 2 ФЦП'!L60</f>
        <v>203322.90000000014</v>
      </c>
    </row>
    <row r="61" spans="1:13" ht="15" customHeight="1" thickBot="1">
      <c r="A61" s="32" t="s">
        <v>6</v>
      </c>
      <c r="B61" s="33" t="s">
        <v>27</v>
      </c>
      <c r="C61" s="34">
        <f>C69+C73+C80</f>
        <v>193491100</v>
      </c>
      <c r="D61" s="34">
        <f aca="true" t="shared" si="23" ref="D61:I61">D69+D73+D80</f>
        <v>3139257.2</v>
      </c>
      <c r="E61" s="34">
        <f t="shared" si="23"/>
        <v>3219113.7</v>
      </c>
      <c r="F61" s="35">
        <f t="shared" si="23"/>
        <v>17</v>
      </c>
      <c r="G61" s="35">
        <f t="shared" si="23"/>
        <v>3</v>
      </c>
      <c r="H61" s="34">
        <f t="shared" si="23"/>
        <v>126600294.6</v>
      </c>
      <c r="I61" s="34">
        <f t="shared" si="23"/>
        <v>32420.1</v>
      </c>
      <c r="J61" s="60">
        <f t="shared" si="1"/>
        <v>14</v>
      </c>
      <c r="K61" s="61">
        <f t="shared" si="2"/>
        <v>126567874.5</v>
      </c>
      <c r="L61" s="117">
        <f>J61-'Форма 2 ФЦП'!K61</f>
        <v>0</v>
      </c>
      <c r="M61" s="118">
        <f>K61-'Форма 2 ФЦП'!L61</f>
        <v>-209050.20000000298</v>
      </c>
    </row>
    <row r="62" spans="1:13" ht="15" customHeight="1" thickTop="1">
      <c r="A62" s="19" t="s">
        <v>7</v>
      </c>
      <c r="B62" s="36" t="s">
        <v>18</v>
      </c>
      <c r="C62" s="21">
        <f>C63+C68+C69</f>
        <v>120869959.8</v>
      </c>
      <c r="D62" s="21">
        <f aca="true" t="shared" si="24" ref="D62:I62">D63+D68+D69</f>
        <v>25354235.7</v>
      </c>
      <c r="E62" s="21">
        <f t="shared" si="24"/>
        <v>27930277.1</v>
      </c>
      <c r="F62" s="22">
        <f t="shared" si="24"/>
        <v>791</v>
      </c>
      <c r="G62" s="22">
        <f t="shared" si="24"/>
        <v>317</v>
      </c>
      <c r="H62" s="21">
        <f t="shared" si="24"/>
        <v>98057004.8</v>
      </c>
      <c r="I62" s="21">
        <f t="shared" si="24"/>
        <v>6173203</v>
      </c>
      <c r="J62" s="60">
        <f t="shared" si="1"/>
        <v>474</v>
      </c>
      <c r="K62" s="61">
        <f t="shared" si="2"/>
        <v>91883801.8</v>
      </c>
      <c r="L62" s="117">
        <f>J62-'Форма 2 ФЦП'!K62</f>
        <v>-18</v>
      </c>
      <c r="M62" s="118">
        <f>K62-'Форма 2 ФЦП'!L62</f>
        <v>-7311947.700000003</v>
      </c>
    </row>
    <row r="63" spans="1:13" ht="15" customHeight="1">
      <c r="A63" s="30" t="s">
        <v>8</v>
      </c>
      <c r="B63" s="31" t="s">
        <v>25</v>
      </c>
      <c r="C63" s="28">
        <f>C65+C66+C67</f>
        <v>118804075.7</v>
      </c>
      <c r="D63" s="28">
        <f aca="true" t="shared" si="25" ref="D63:I63">D65+D66+D67</f>
        <v>25245837</v>
      </c>
      <c r="E63" s="28">
        <f t="shared" si="25"/>
        <v>27821878.400000002</v>
      </c>
      <c r="F63" s="29">
        <f t="shared" si="25"/>
        <v>791</v>
      </c>
      <c r="G63" s="29">
        <f t="shared" si="25"/>
        <v>317</v>
      </c>
      <c r="H63" s="28">
        <f t="shared" si="25"/>
        <v>95991120.7</v>
      </c>
      <c r="I63" s="28">
        <f t="shared" si="25"/>
        <v>6173203</v>
      </c>
      <c r="J63" s="60">
        <f t="shared" si="1"/>
        <v>474</v>
      </c>
      <c r="K63" s="61">
        <f t="shared" si="2"/>
        <v>89817917.7</v>
      </c>
      <c r="L63" s="117">
        <f>J63-'Форма 2 ФЦП'!K63</f>
        <v>-18</v>
      </c>
      <c r="M63" s="118">
        <f>K63-'Форма 2 ФЦП'!L63</f>
        <v>-7515270.599999994</v>
      </c>
    </row>
    <row r="64" spans="1:13" ht="15" customHeight="1">
      <c r="A64" s="30"/>
      <c r="B64" s="37" t="s">
        <v>1</v>
      </c>
      <c r="C64" s="28"/>
      <c r="D64" s="28"/>
      <c r="E64" s="28"/>
      <c r="F64" s="29"/>
      <c r="G64" s="29"/>
      <c r="H64" s="28"/>
      <c r="I64" s="64"/>
      <c r="J64" s="60">
        <f t="shared" si="1"/>
        <v>0</v>
      </c>
      <c r="K64" s="61">
        <f t="shared" si="2"/>
        <v>0</v>
      </c>
      <c r="L64" s="117">
        <f>J64-'Форма 2 ФЦП'!K64</f>
        <v>0</v>
      </c>
      <c r="M64" s="118">
        <f>K64-'Форма 2 ФЦП'!L64</f>
        <v>0</v>
      </c>
    </row>
    <row r="65" spans="1:13" ht="15" customHeight="1">
      <c r="A65" s="30"/>
      <c r="B65" s="38" t="s">
        <v>35</v>
      </c>
      <c r="C65" s="28">
        <v>113228260.2</v>
      </c>
      <c r="D65" s="28">
        <v>24696735.9</v>
      </c>
      <c r="E65" s="28">
        <v>27272777.3</v>
      </c>
      <c r="F65" s="29">
        <v>787</v>
      </c>
      <c r="G65" s="29">
        <v>317</v>
      </c>
      <c r="H65" s="28">
        <v>90415305.2</v>
      </c>
      <c r="I65" s="64">
        <v>6173203</v>
      </c>
      <c r="J65" s="60">
        <f t="shared" si="1"/>
        <v>470</v>
      </c>
      <c r="K65" s="61">
        <f t="shared" si="2"/>
        <v>84242102.2</v>
      </c>
      <c r="L65" s="117">
        <f>J65-'Форма 2 ФЦП'!K65</f>
        <v>-18</v>
      </c>
      <c r="M65" s="118">
        <f>K65-'Форма 2 ФЦП'!L65</f>
        <v>-7584358.899999991</v>
      </c>
    </row>
    <row r="66" spans="1:13" ht="23.25" customHeight="1">
      <c r="A66" s="26"/>
      <c r="B66" s="39" t="s">
        <v>33</v>
      </c>
      <c r="C66" s="28">
        <v>0</v>
      </c>
      <c r="D66" s="28">
        <v>0</v>
      </c>
      <c r="E66" s="28">
        <v>0</v>
      </c>
      <c r="F66" s="29">
        <v>0</v>
      </c>
      <c r="G66" s="29">
        <v>0</v>
      </c>
      <c r="H66" s="28">
        <v>0</v>
      </c>
      <c r="I66" s="64">
        <v>0</v>
      </c>
      <c r="J66" s="60">
        <f t="shared" si="1"/>
        <v>0</v>
      </c>
      <c r="K66" s="61">
        <f t="shared" si="2"/>
        <v>0</v>
      </c>
      <c r="L66" s="117">
        <f>J66-'Форма 2 ФЦП'!K66</f>
        <v>0</v>
      </c>
      <c r="M66" s="118">
        <f>K66-'Форма 2 ФЦП'!L66</f>
        <v>0</v>
      </c>
    </row>
    <row r="67" spans="1:13" ht="15" customHeight="1">
      <c r="A67" s="40"/>
      <c r="B67" s="39" t="s">
        <v>31</v>
      </c>
      <c r="C67" s="28">
        <v>5575815.5</v>
      </c>
      <c r="D67" s="28">
        <v>549101.1</v>
      </c>
      <c r="E67" s="28">
        <v>549101.1</v>
      </c>
      <c r="F67" s="123">
        <v>4</v>
      </c>
      <c r="G67" s="123">
        <v>0</v>
      </c>
      <c r="H67" s="28">
        <v>5575815.5</v>
      </c>
      <c r="I67" s="64">
        <v>0</v>
      </c>
      <c r="J67" s="60">
        <f t="shared" si="1"/>
        <v>4</v>
      </c>
      <c r="K67" s="61">
        <f t="shared" si="2"/>
        <v>5575815.5</v>
      </c>
      <c r="L67" s="117">
        <f>J67-'Форма 2 ФЦП'!K67</f>
        <v>0</v>
      </c>
      <c r="M67" s="118">
        <f>K67-'Форма 2 ФЦП'!L67</f>
        <v>69088.29999999981</v>
      </c>
    </row>
    <row r="68" spans="1:13" ht="22.5" customHeight="1">
      <c r="A68" s="30" t="s">
        <v>9</v>
      </c>
      <c r="B68" s="41" t="s">
        <v>26</v>
      </c>
      <c r="C68" s="28">
        <v>2065884.1</v>
      </c>
      <c r="D68" s="28">
        <v>108398.7</v>
      </c>
      <c r="E68" s="28">
        <v>108398.7</v>
      </c>
      <c r="F68" s="124"/>
      <c r="G68" s="124"/>
      <c r="H68" s="28">
        <v>2065884.1</v>
      </c>
      <c r="I68" s="64">
        <v>0</v>
      </c>
      <c r="J68" s="60">
        <f t="shared" si="1"/>
        <v>0</v>
      </c>
      <c r="K68" s="61">
        <f t="shared" si="2"/>
        <v>2065884.1</v>
      </c>
      <c r="L68" s="117">
        <f>J68-'Форма 2 ФЦП'!K68</f>
        <v>0</v>
      </c>
      <c r="M68" s="118">
        <f>K68-'Форма 2 ФЦП'!L68</f>
        <v>203322.90000000014</v>
      </c>
    </row>
    <row r="69" spans="1:13" ht="15" customHeight="1" thickBot="1">
      <c r="A69" s="32" t="s">
        <v>10</v>
      </c>
      <c r="B69" s="42" t="s">
        <v>27</v>
      </c>
      <c r="C69" s="34">
        <v>0</v>
      </c>
      <c r="D69" s="34">
        <v>0</v>
      </c>
      <c r="E69" s="34">
        <v>0</v>
      </c>
      <c r="F69" s="35">
        <v>0</v>
      </c>
      <c r="G69" s="35">
        <v>0</v>
      </c>
      <c r="H69" s="34">
        <v>0</v>
      </c>
      <c r="I69" s="65">
        <v>0</v>
      </c>
      <c r="J69" s="60">
        <f t="shared" si="1"/>
        <v>0</v>
      </c>
      <c r="K69" s="61">
        <f t="shared" si="2"/>
        <v>0</v>
      </c>
      <c r="L69" s="117">
        <f>J69-'Форма 2 ФЦП'!K69</f>
        <v>0</v>
      </c>
      <c r="M69" s="118">
        <f>K69-'Форма 2 ФЦП'!L69</f>
        <v>0</v>
      </c>
    </row>
    <row r="70" spans="1:13" ht="15" customHeight="1" thickTop="1">
      <c r="A70" s="19">
        <v>3</v>
      </c>
      <c r="B70" s="36" t="s">
        <v>19</v>
      </c>
      <c r="C70" s="21">
        <f>C71</f>
        <v>468156.7</v>
      </c>
      <c r="D70" s="21">
        <f aca="true" t="shared" si="26" ref="D70:I70">D71</f>
        <v>111016.7</v>
      </c>
      <c r="E70" s="21">
        <f t="shared" si="26"/>
        <v>111016.7</v>
      </c>
      <c r="F70" s="22">
        <f t="shared" si="26"/>
        <v>35</v>
      </c>
      <c r="G70" s="22">
        <f t="shared" si="26"/>
        <v>4</v>
      </c>
      <c r="H70" s="21">
        <f t="shared" si="26"/>
        <v>305409.1</v>
      </c>
      <c r="I70" s="21">
        <f t="shared" si="26"/>
        <v>13350</v>
      </c>
      <c r="J70" s="60">
        <f t="shared" si="1"/>
        <v>31</v>
      </c>
      <c r="K70" s="61">
        <f t="shared" si="2"/>
        <v>292059.1</v>
      </c>
      <c r="L70" s="117">
        <f>J70-'Форма 2 ФЦП'!K70</f>
        <v>0</v>
      </c>
      <c r="M70" s="118">
        <f>K70-'Форма 2 ФЦП'!L70</f>
        <v>0</v>
      </c>
    </row>
    <row r="71" spans="1:13" ht="15" customHeight="1">
      <c r="A71" s="40" t="s">
        <v>11</v>
      </c>
      <c r="B71" s="43" t="s">
        <v>25</v>
      </c>
      <c r="C71" s="28">
        <v>468156.7</v>
      </c>
      <c r="D71" s="28">
        <v>111016.7</v>
      </c>
      <c r="E71" s="28">
        <v>111016.7</v>
      </c>
      <c r="F71" s="29">
        <v>35</v>
      </c>
      <c r="G71" s="29">
        <v>4</v>
      </c>
      <c r="H71" s="28">
        <v>305409.1</v>
      </c>
      <c r="I71" s="64">
        <v>13350</v>
      </c>
      <c r="J71" s="60">
        <f t="shared" si="1"/>
        <v>31</v>
      </c>
      <c r="K71" s="61">
        <f t="shared" si="2"/>
        <v>292059.1</v>
      </c>
      <c r="L71" s="117">
        <f>J71-'Форма 2 ФЦП'!K71</f>
        <v>0</v>
      </c>
      <c r="M71" s="118">
        <f>K71-'Форма 2 ФЦП'!L71</f>
        <v>0</v>
      </c>
    </row>
    <row r="72" spans="1:13" ht="24.75" customHeight="1">
      <c r="A72" s="40" t="s">
        <v>13</v>
      </c>
      <c r="B72" s="43" t="s">
        <v>26</v>
      </c>
      <c r="C72" s="28">
        <v>0</v>
      </c>
      <c r="D72" s="28">
        <v>0</v>
      </c>
      <c r="E72" s="28">
        <v>0</v>
      </c>
      <c r="F72" s="29">
        <v>0</v>
      </c>
      <c r="G72" s="29">
        <v>0</v>
      </c>
      <c r="H72" s="28">
        <v>0</v>
      </c>
      <c r="I72" s="64">
        <v>0</v>
      </c>
      <c r="J72" s="60">
        <f aca="true" t="shared" si="27" ref="J72:J135">F72-G72</f>
        <v>0</v>
      </c>
      <c r="K72" s="61">
        <f aca="true" t="shared" si="28" ref="K72:K135">H72-I72</f>
        <v>0</v>
      </c>
      <c r="L72" s="117">
        <f>J72-'Форма 2 ФЦП'!K72</f>
        <v>0</v>
      </c>
      <c r="M72" s="118">
        <f>K72-'Форма 2 ФЦП'!L72</f>
        <v>0</v>
      </c>
    </row>
    <row r="73" spans="1:13" ht="15" customHeight="1" thickBot="1">
      <c r="A73" s="32" t="s">
        <v>12</v>
      </c>
      <c r="B73" s="42" t="s">
        <v>27</v>
      </c>
      <c r="C73" s="34">
        <v>0</v>
      </c>
      <c r="D73" s="34">
        <v>0</v>
      </c>
      <c r="E73" s="34">
        <v>0</v>
      </c>
      <c r="F73" s="35">
        <v>0</v>
      </c>
      <c r="G73" s="35">
        <v>0</v>
      </c>
      <c r="H73" s="34">
        <v>0</v>
      </c>
      <c r="I73" s="65">
        <v>0</v>
      </c>
      <c r="J73" s="60">
        <f t="shared" si="27"/>
        <v>0</v>
      </c>
      <c r="K73" s="61">
        <f t="shared" si="28"/>
        <v>0</v>
      </c>
      <c r="L73" s="117">
        <f>J73-'Форма 2 ФЦП'!K73</f>
        <v>0</v>
      </c>
      <c r="M73" s="118">
        <f>K73-'Форма 2 ФЦП'!L73</f>
        <v>0</v>
      </c>
    </row>
    <row r="74" spans="1:13" ht="15" customHeight="1" thickTop="1">
      <c r="A74" s="19" t="s">
        <v>14</v>
      </c>
      <c r="B74" s="20" t="s">
        <v>20</v>
      </c>
      <c r="C74" s="21">
        <f>C75+C80</f>
        <v>287327800.7</v>
      </c>
      <c r="D74" s="21">
        <f aca="true" t="shared" si="29" ref="D74:I74">D75+D80</f>
        <v>42005163.300000004</v>
      </c>
      <c r="E74" s="21">
        <f t="shared" si="29"/>
        <v>27239997.3</v>
      </c>
      <c r="F74" s="22">
        <f t="shared" si="29"/>
        <v>151</v>
      </c>
      <c r="G74" s="22">
        <f t="shared" si="29"/>
        <v>78</v>
      </c>
      <c r="H74" s="21">
        <f t="shared" si="29"/>
        <v>217978194.8</v>
      </c>
      <c r="I74" s="21">
        <f t="shared" si="29"/>
        <v>89832134.39999999</v>
      </c>
      <c r="J74" s="60">
        <f t="shared" si="27"/>
        <v>73</v>
      </c>
      <c r="K74" s="61">
        <f t="shared" si="28"/>
        <v>128146060.40000002</v>
      </c>
      <c r="L74" s="117">
        <f>J74-'Форма 2 ФЦП'!K74</f>
        <v>-3</v>
      </c>
      <c r="M74" s="118">
        <f>K74-'Форма 2 ФЦП'!L74</f>
        <v>-243277.19999997318</v>
      </c>
    </row>
    <row r="75" spans="1:13" ht="15" customHeight="1">
      <c r="A75" s="30" t="s">
        <v>17</v>
      </c>
      <c r="B75" s="37" t="s">
        <v>25</v>
      </c>
      <c r="C75" s="28">
        <f aca="true" t="shared" si="30" ref="C75:I75">C77</f>
        <v>93836700.7</v>
      </c>
      <c r="D75" s="28">
        <f t="shared" si="30"/>
        <v>38865906.1</v>
      </c>
      <c r="E75" s="28">
        <f t="shared" si="30"/>
        <v>24020883.6</v>
      </c>
      <c r="F75" s="29">
        <f t="shared" si="30"/>
        <v>134</v>
      </c>
      <c r="G75" s="29">
        <f t="shared" si="30"/>
        <v>75</v>
      </c>
      <c r="H75" s="28">
        <f t="shared" si="30"/>
        <v>91377900.2</v>
      </c>
      <c r="I75" s="28">
        <f t="shared" si="30"/>
        <v>89799714.3</v>
      </c>
      <c r="J75" s="60">
        <f t="shared" si="27"/>
        <v>59</v>
      </c>
      <c r="K75" s="61">
        <f t="shared" si="28"/>
        <v>1578185.900000006</v>
      </c>
      <c r="L75" s="117">
        <f>J75-'Форма 2 ФЦП'!K75</f>
        <v>-3</v>
      </c>
      <c r="M75" s="118">
        <f>K75-'Форма 2 ФЦП'!L75</f>
        <v>-34226.9999999851</v>
      </c>
    </row>
    <row r="76" spans="1:13" ht="15" customHeight="1">
      <c r="A76" s="30"/>
      <c r="B76" s="31" t="s">
        <v>1</v>
      </c>
      <c r="C76" s="28"/>
      <c r="D76" s="28"/>
      <c r="E76" s="28"/>
      <c r="F76" s="29"/>
      <c r="G76" s="29"/>
      <c r="H76" s="28"/>
      <c r="I76" s="64"/>
      <c r="J76" s="60">
        <f t="shared" si="27"/>
        <v>0</v>
      </c>
      <c r="K76" s="61">
        <f t="shared" si="28"/>
        <v>0</v>
      </c>
      <c r="L76" s="117">
        <f>J76-'Форма 2 ФЦП'!K76</f>
        <v>0</v>
      </c>
      <c r="M76" s="118">
        <f>K76-'Форма 2 ФЦП'!L76</f>
        <v>0</v>
      </c>
    </row>
    <row r="77" spans="1:13" ht="15" customHeight="1">
      <c r="A77" s="30"/>
      <c r="B77" s="44" t="s">
        <v>24</v>
      </c>
      <c r="C77" s="28">
        <v>93836700.7</v>
      </c>
      <c r="D77" s="28">
        <v>38865906.1</v>
      </c>
      <c r="E77" s="28">
        <v>24020883.6</v>
      </c>
      <c r="F77" s="29">
        <v>134</v>
      </c>
      <c r="G77" s="29">
        <v>75</v>
      </c>
      <c r="H77" s="28">
        <v>91377900.2</v>
      </c>
      <c r="I77" s="64">
        <v>89799714.3</v>
      </c>
      <c r="J77" s="60">
        <f t="shared" si="27"/>
        <v>59</v>
      </c>
      <c r="K77" s="61">
        <f t="shared" si="28"/>
        <v>1578185.900000006</v>
      </c>
      <c r="L77" s="117">
        <f>J77-'Форма 2 ФЦП'!K77</f>
        <v>-3</v>
      </c>
      <c r="M77" s="118">
        <f>K77-'Форма 2 ФЦП'!L77</f>
        <v>-34226.9999999851</v>
      </c>
    </row>
    <row r="78" spans="1:13" ht="15" customHeight="1">
      <c r="A78" s="30"/>
      <c r="B78" s="45" t="s">
        <v>32</v>
      </c>
      <c r="C78" s="28">
        <v>0</v>
      </c>
      <c r="D78" s="28">
        <v>0</v>
      </c>
      <c r="E78" s="28">
        <v>0</v>
      </c>
      <c r="F78" s="29">
        <v>0</v>
      </c>
      <c r="G78" s="29">
        <v>0</v>
      </c>
      <c r="H78" s="28">
        <v>0</v>
      </c>
      <c r="I78" s="64">
        <v>0</v>
      </c>
      <c r="J78" s="60">
        <f t="shared" si="27"/>
        <v>0</v>
      </c>
      <c r="K78" s="61">
        <f t="shared" si="28"/>
        <v>0</v>
      </c>
      <c r="L78" s="117">
        <f>J78-'Форма 2 ФЦП'!K78</f>
        <v>0</v>
      </c>
      <c r="M78" s="118">
        <f>K78-'Форма 2 ФЦП'!L78</f>
        <v>0</v>
      </c>
    </row>
    <row r="79" spans="1:13" ht="25.5" customHeight="1">
      <c r="A79" s="50" t="s">
        <v>15</v>
      </c>
      <c r="B79" s="37" t="s">
        <v>26</v>
      </c>
      <c r="C79" s="28">
        <v>0</v>
      </c>
      <c r="D79" s="28">
        <v>0</v>
      </c>
      <c r="E79" s="28">
        <v>0</v>
      </c>
      <c r="F79" s="29">
        <v>0</v>
      </c>
      <c r="G79" s="29">
        <v>0</v>
      </c>
      <c r="H79" s="28">
        <v>0</v>
      </c>
      <c r="I79" s="64">
        <v>0</v>
      </c>
      <c r="J79" s="60">
        <f t="shared" si="27"/>
        <v>0</v>
      </c>
      <c r="K79" s="61">
        <f t="shared" si="28"/>
        <v>0</v>
      </c>
      <c r="L79" s="117">
        <f>J79-'Форма 2 ФЦП'!K79</f>
        <v>0</v>
      </c>
      <c r="M79" s="118">
        <f>K79-'Форма 2 ФЦП'!L79</f>
        <v>0</v>
      </c>
    </row>
    <row r="80" spans="1:13" ht="15" customHeight="1" thickBot="1">
      <c r="A80" s="46" t="s">
        <v>16</v>
      </c>
      <c r="B80" s="47" t="s">
        <v>27</v>
      </c>
      <c r="C80" s="34">
        <v>193491100</v>
      </c>
      <c r="D80" s="34">
        <v>3139257.2</v>
      </c>
      <c r="E80" s="34">
        <v>3219113.7</v>
      </c>
      <c r="F80" s="35">
        <v>17</v>
      </c>
      <c r="G80" s="35">
        <v>3</v>
      </c>
      <c r="H80" s="34">
        <v>126600294.6</v>
      </c>
      <c r="I80" s="65">
        <v>32420.1</v>
      </c>
      <c r="J80" s="60">
        <f t="shared" si="27"/>
        <v>14</v>
      </c>
      <c r="K80" s="61">
        <f t="shared" si="28"/>
        <v>126567874.5</v>
      </c>
      <c r="L80" s="117">
        <f>J80-'Форма 2 ФЦП'!K80</f>
        <v>0</v>
      </c>
      <c r="M80" s="118">
        <f>K80-'Форма 2 ФЦП'!L80</f>
        <v>-209050.20000000298</v>
      </c>
    </row>
    <row r="81" spans="1:13" ht="45" customHeight="1" hidden="1">
      <c r="A81" s="14"/>
      <c r="B81" s="15"/>
      <c r="C81" s="16"/>
      <c r="D81" s="16"/>
      <c r="E81" s="16"/>
      <c r="F81" s="17"/>
      <c r="G81" s="17"/>
      <c r="H81" s="16"/>
      <c r="I81" s="16"/>
      <c r="J81" s="60">
        <f t="shared" si="27"/>
        <v>0</v>
      </c>
      <c r="K81" s="61">
        <f t="shared" si="28"/>
        <v>0</v>
      </c>
      <c r="L81" s="117">
        <f>J81-'Форма 2 ФЦП'!K81</f>
        <v>0</v>
      </c>
      <c r="M81" s="118">
        <f>K81-'Форма 2 ФЦП'!L81</f>
        <v>0</v>
      </c>
    </row>
    <row r="82" spans="1:13" ht="59.25" customHeight="1" thickTop="1">
      <c r="A82" s="19" t="s">
        <v>3</v>
      </c>
      <c r="B82" s="48" t="s">
        <v>41</v>
      </c>
      <c r="C82" s="21">
        <f>C84+C85+C86</f>
        <v>63928452.900000006</v>
      </c>
      <c r="D82" s="21">
        <f aca="true" t="shared" si="31" ref="D82:I82">D84+D85+D86</f>
        <v>28245278.700000003</v>
      </c>
      <c r="E82" s="21">
        <f t="shared" si="31"/>
        <v>21221176</v>
      </c>
      <c r="F82" s="22">
        <f t="shared" si="31"/>
        <v>395</v>
      </c>
      <c r="G82" s="22">
        <f t="shared" si="31"/>
        <v>195</v>
      </c>
      <c r="H82" s="21">
        <f t="shared" si="31"/>
        <v>56125539.2</v>
      </c>
      <c r="I82" s="21">
        <f t="shared" si="31"/>
        <v>1624608.4</v>
      </c>
      <c r="J82" s="60">
        <f t="shared" si="27"/>
        <v>200</v>
      </c>
      <c r="K82" s="61">
        <f t="shared" si="28"/>
        <v>54500930.800000004</v>
      </c>
      <c r="L82" s="117">
        <f>J82-'Форма 2 ФЦП'!K82</f>
        <v>-6</v>
      </c>
      <c r="M82" s="118">
        <f>K82-'Форма 2 ФЦП'!L82</f>
        <v>-809305.799999997</v>
      </c>
    </row>
    <row r="83" spans="1:13" ht="15" customHeight="1">
      <c r="A83" s="23"/>
      <c r="B83" s="24" t="s">
        <v>1</v>
      </c>
      <c r="C83" s="25"/>
      <c r="D83" s="25"/>
      <c r="E83" s="25"/>
      <c r="F83" s="49"/>
      <c r="G83" s="49"/>
      <c r="H83" s="25"/>
      <c r="I83" s="63"/>
      <c r="J83" s="60">
        <f t="shared" si="27"/>
        <v>0</v>
      </c>
      <c r="K83" s="61">
        <f t="shared" si="28"/>
        <v>0</v>
      </c>
      <c r="L83" s="117">
        <f>J83-'Форма 2 ФЦП'!K83</f>
        <v>0</v>
      </c>
      <c r="M83" s="118">
        <f>K83-'Форма 2 ФЦП'!L83</f>
        <v>0</v>
      </c>
    </row>
    <row r="84" spans="1:13" ht="15" customHeight="1">
      <c r="A84" s="26" t="s">
        <v>4</v>
      </c>
      <c r="B84" s="27" t="s">
        <v>25</v>
      </c>
      <c r="C84" s="28">
        <f>C88+C96+C100</f>
        <v>34817972.800000004</v>
      </c>
      <c r="D84" s="28">
        <f aca="true" t="shared" si="32" ref="D84:I84">D88+D96+D100</f>
        <v>5403937.9</v>
      </c>
      <c r="E84" s="28">
        <f t="shared" si="32"/>
        <v>5416382.8</v>
      </c>
      <c r="F84" s="29">
        <f t="shared" si="32"/>
        <v>169</v>
      </c>
      <c r="G84" s="29">
        <f t="shared" si="32"/>
        <v>33</v>
      </c>
      <c r="H84" s="28">
        <f t="shared" si="32"/>
        <v>27392173.1</v>
      </c>
      <c r="I84" s="28">
        <f t="shared" si="32"/>
        <v>363310.5</v>
      </c>
      <c r="J84" s="60">
        <f t="shared" si="27"/>
        <v>136</v>
      </c>
      <c r="K84" s="61">
        <f t="shared" si="28"/>
        <v>27028862.6</v>
      </c>
      <c r="L84" s="117">
        <f>J84-'Форма 2 ФЦП'!K84</f>
        <v>4</v>
      </c>
      <c r="M84" s="118">
        <f>K84-'Форма 2 ФЦП'!L84</f>
        <v>5606093.5</v>
      </c>
    </row>
    <row r="85" spans="1:13" ht="15" customHeight="1">
      <c r="A85" s="30" t="s">
        <v>5</v>
      </c>
      <c r="B85" s="31" t="s">
        <v>26</v>
      </c>
      <c r="C85" s="28">
        <f>C93+C97+C104</f>
        <v>63203.4</v>
      </c>
      <c r="D85" s="28">
        <f aca="true" t="shared" si="33" ref="D85:I86">D93+D97+D104</f>
        <v>0</v>
      </c>
      <c r="E85" s="28">
        <f t="shared" si="33"/>
        <v>0</v>
      </c>
      <c r="F85" s="29">
        <f t="shared" si="33"/>
        <v>0</v>
      </c>
      <c r="G85" s="29">
        <f t="shared" si="33"/>
        <v>0</v>
      </c>
      <c r="H85" s="28">
        <f t="shared" si="33"/>
        <v>0</v>
      </c>
      <c r="I85" s="28">
        <f t="shared" si="33"/>
        <v>0</v>
      </c>
      <c r="J85" s="60">
        <f t="shared" si="27"/>
        <v>0</v>
      </c>
      <c r="K85" s="61">
        <f t="shared" si="28"/>
        <v>0</v>
      </c>
      <c r="L85" s="117">
        <f>J85-'Форма 2 ФЦП'!K85</f>
        <v>0</v>
      </c>
      <c r="M85" s="118">
        <f>K85-'Форма 2 ФЦП'!L85</f>
        <v>0</v>
      </c>
    </row>
    <row r="86" spans="1:13" ht="15" customHeight="1" thickBot="1">
      <c r="A86" s="32" t="s">
        <v>6</v>
      </c>
      <c r="B86" s="33" t="s">
        <v>27</v>
      </c>
      <c r="C86" s="34">
        <f>C94+C98+C105</f>
        <v>29047276.7</v>
      </c>
      <c r="D86" s="34">
        <f t="shared" si="33"/>
        <v>22841340.8</v>
      </c>
      <c r="E86" s="34">
        <f t="shared" si="33"/>
        <v>15804793.2</v>
      </c>
      <c r="F86" s="35">
        <f t="shared" si="33"/>
        <v>226</v>
      </c>
      <c r="G86" s="35">
        <f t="shared" si="33"/>
        <v>162</v>
      </c>
      <c r="H86" s="34">
        <f t="shared" si="33"/>
        <v>28733366.1</v>
      </c>
      <c r="I86" s="34">
        <f t="shared" si="33"/>
        <v>1261297.9</v>
      </c>
      <c r="J86" s="60">
        <f t="shared" si="27"/>
        <v>64</v>
      </c>
      <c r="K86" s="61">
        <f t="shared" si="28"/>
        <v>27472068.200000003</v>
      </c>
      <c r="L86" s="117">
        <f>J86-'Форма 2 ФЦП'!K86</f>
        <v>-10</v>
      </c>
      <c r="M86" s="118">
        <f>K86-'Форма 2 ФЦП'!L86</f>
        <v>-6415399.299999997</v>
      </c>
    </row>
    <row r="87" spans="1:13" ht="15" customHeight="1" thickTop="1">
      <c r="A87" s="19" t="s">
        <v>7</v>
      </c>
      <c r="B87" s="36" t="s">
        <v>18</v>
      </c>
      <c r="C87" s="21">
        <f>C88+C93+C94</f>
        <v>63928452.900000006</v>
      </c>
      <c r="D87" s="21">
        <f aca="true" t="shared" si="34" ref="D87:I87">D88+D93+D94</f>
        <v>28245278.700000003</v>
      </c>
      <c r="E87" s="21">
        <f t="shared" si="34"/>
        <v>21221176</v>
      </c>
      <c r="F87" s="22">
        <f t="shared" si="34"/>
        <v>395</v>
      </c>
      <c r="G87" s="22">
        <f t="shared" si="34"/>
        <v>195</v>
      </c>
      <c r="H87" s="21">
        <f t="shared" si="34"/>
        <v>56125539.2</v>
      </c>
      <c r="I87" s="21">
        <f t="shared" si="34"/>
        <v>1624608.4</v>
      </c>
      <c r="J87" s="60">
        <f t="shared" si="27"/>
        <v>200</v>
      </c>
      <c r="K87" s="61">
        <f t="shared" si="28"/>
        <v>54500930.800000004</v>
      </c>
      <c r="L87" s="117">
        <f>J87-'Форма 2 ФЦП'!K87</f>
        <v>-6</v>
      </c>
      <c r="M87" s="118">
        <f>K87-'Форма 2 ФЦП'!L87</f>
        <v>-809305.799999997</v>
      </c>
    </row>
    <row r="88" spans="1:13" ht="15" customHeight="1">
      <c r="A88" s="30" t="s">
        <v>8</v>
      </c>
      <c r="B88" s="31" t="s">
        <v>25</v>
      </c>
      <c r="C88" s="28">
        <f>C90+C91+C92</f>
        <v>34817972.800000004</v>
      </c>
      <c r="D88" s="28">
        <f aca="true" t="shared" si="35" ref="D88:I88">D90+D91+D92</f>
        <v>5403937.9</v>
      </c>
      <c r="E88" s="28">
        <f t="shared" si="35"/>
        <v>5416382.8</v>
      </c>
      <c r="F88" s="29">
        <f t="shared" si="35"/>
        <v>169</v>
      </c>
      <c r="G88" s="29">
        <f t="shared" si="35"/>
        <v>33</v>
      </c>
      <c r="H88" s="28">
        <f t="shared" si="35"/>
        <v>27392173.1</v>
      </c>
      <c r="I88" s="28">
        <f t="shared" si="35"/>
        <v>363310.5</v>
      </c>
      <c r="J88" s="60">
        <f t="shared" si="27"/>
        <v>136</v>
      </c>
      <c r="K88" s="61">
        <f t="shared" si="28"/>
        <v>27028862.6</v>
      </c>
      <c r="L88" s="117">
        <f>J88-'Форма 2 ФЦП'!K88</f>
        <v>4</v>
      </c>
      <c r="M88" s="118">
        <f>K88-'Форма 2 ФЦП'!L88</f>
        <v>5606093.5</v>
      </c>
    </row>
    <row r="89" spans="1:13" ht="15" customHeight="1">
      <c r="A89" s="30"/>
      <c r="B89" s="37" t="s">
        <v>1</v>
      </c>
      <c r="C89" s="28"/>
      <c r="D89" s="28"/>
      <c r="E89" s="28"/>
      <c r="F89" s="29"/>
      <c r="G89" s="29"/>
      <c r="H89" s="28"/>
      <c r="I89" s="64"/>
      <c r="J89" s="60">
        <f t="shared" si="27"/>
        <v>0</v>
      </c>
      <c r="K89" s="61">
        <f t="shared" si="28"/>
        <v>0</v>
      </c>
      <c r="L89" s="117">
        <f>J89-'Форма 2 ФЦП'!K89</f>
        <v>0</v>
      </c>
      <c r="M89" s="118">
        <f>K89-'Форма 2 ФЦП'!L89</f>
        <v>0</v>
      </c>
    </row>
    <row r="90" spans="1:13" ht="15" customHeight="1">
      <c r="A90" s="30"/>
      <c r="B90" s="38" t="s">
        <v>2</v>
      </c>
      <c r="C90" s="28">
        <v>34264871.1</v>
      </c>
      <c r="D90" s="28">
        <v>5403937.9</v>
      </c>
      <c r="E90" s="28">
        <v>5416382.8</v>
      </c>
      <c r="F90" s="29">
        <v>163</v>
      </c>
      <c r="G90" s="29">
        <v>33</v>
      </c>
      <c r="H90" s="28">
        <v>27386765.3</v>
      </c>
      <c r="I90" s="64">
        <v>363310.5</v>
      </c>
      <c r="J90" s="60">
        <f t="shared" si="27"/>
        <v>130</v>
      </c>
      <c r="K90" s="61">
        <f t="shared" si="28"/>
        <v>27023454.8</v>
      </c>
      <c r="L90" s="117">
        <f>J90-'Форма 2 ФЦП'!K90</f>
        <v>4</v>
      </c>
      <c r="M90" s="118">
        <f>K90-'Форма 2 ФЦП'!L90</f>
        <v>5606093.5</v>
      </c>
    </row>
    <row r="91" spans="1:13" ht="22.5" customHeight="1">
      <c r="A91" s="26"/>
      <c r="B91" s="39" t="s">
        <v>33</v>
      </c>
      <c r="C91" s="28">
        <v>153101.7</v>
      </c>
      <c r="D91" s="28">
        <v>0</v>
      </c>
      <c r="E91" s="28">
        <v>0</v>
      </c>
      <c r="F91" s="29">
        <v>6</v>
      </c>
      <c r="G91" s="29">
        <v>0</v>
      </c>
      <c r="H91" s="28">
        <v>5407.8</v>
      </c>
      <c r="I91" s="64">
        <v>0</v>
      </c>
      <c r="J91" s="60">
        <f t="shared" si="27"/>
        <v>6</v>
      </c>
      <c r="K91" s="61">
        <f t="shared" si="28"/>
        <v>5407.8</v>
      </c>
      <c r="L91" s="117">
        <f>J91-'Форма 2 ФЦП'!K91</f>
        <v>0</v>
      </c>
      <c r="M91" s="118">
        <f>K91-'Форма 2 ФЦП'!L91</f>
        <v>0</v>
      </c>
    </row>
    <row r="92" spans="1:13" ht="15" customHeight="1">
      <c r="A92" s="40"/>
      <c r="B92" s="39" t="s">
        <v>31</v>
      </c>
      <c r="C92" s="28">
        <v>400000</v>
      </c>
      <c r="D92" s="28">
        <v>0</v>
      </c>
      <c r="E92" s="28">
        <v>0</v>
      </c>
      <c r="F92" s="29">
        <v>0</v>
      </c>
      <c r="G92" s="29">
        <v>0</v>
      </c>
      <c r="H92" s="28">
        <v>0</v>
      </c>
      <c r="I92" s="64">
        <v>0</v>
      </c>
      <c r="J92" s="60">
        <f t="shared" si="27"/>
        <v>0</v>
      </c>
      <c r="K92" s="61">
        <f t="shared" si="28"/>
        <v>0</v>
      </c>
      <c r="L92" s="117">
        <f>J92-'Форма 2 ФЦП'!K92</f>
        <v>0</v>
      </c>
      <c r="M92" s="118">
        <f>K92-'Форма 2 ФЦП'!L92</f>
        <v>0</v>
      </c>
    </row>
    <row r="93" spans="1:13" ht="22.5" customHeight="1">
      <c r="A93" s="30" t="s">
        <v>9</v>
      </c>
      <c r="B93" s="41" t="s">
        <v>26</v>
      </c>
      <c r="C93" s="28">
        <v>63203.4</v>
      </c>
      <c r="D93" s="28">
        <v>0</v>
      </c>
      <c r="E93" s="28">
        <v>0</v>
      </c>
      <c r="F93" s="29">
        <v>0</v>
      </c>
      <c r="G93" s="29">
        <v>0</v>
      </c>
      <c r="H93" s="28">
        <v>0</v>
      </c>
      <c r="I93" s="64">
        <v>0</v>
      </c>
      <c r="J93" s="60">
        <f t="shared" si="27"/>
        <v>0</v>
      </c>
      <c r="K93" s="61">
        <f t="shared" si="28"/>
        <v>0</v>
      </c>
      <c r="L93" s="117">
        <f>J93-'Форма 2 ФЦП'!K93</f>
        <v>0</v>
      </c>
      <c r="M93" s="118">
        <f>K93-'Форма 2 ФЦП'!L93</f>
        <v>0</v>
      </c>
    </row>
    <row r="94" spans="1:13" ht="15" customHeight="1" thickBot="1">
      <c r="A94" s="32" t="s">
        <v>10</v>
      </c>
      <c r="B94" s="42" t="s">
        <v>27</v>
      </c>
      <c r="C94" s="34">
        <v>29047276.7</v>
      </c>
      <c r="D94" s="34">
        <v>22841340.8</v>
      </c>
      <c r="E94" s="34">
        <v>15804793.2</v>
      </c>
      <c r="F94" s="35">
        <v>226</v>
      </c>
      <c r="G94" s="35">
        <v>162</v>
      </c>
      <c r="H94" s="34">
        <v>28733366.1</v>
      </c>
      <c r="I94" s="65">
        <v>1261297.9</v>
      </c>
      <c r="J94" s="60">
        <f t="shared" si="27"/>
        <v>64</v>
      </c>
      <c r="K94" s="61">
        <f t="shared" si="28"/>
        <v>27472068.200000003</v>
      </c>
      <c r="L94" s="117">
        <f>J94-'Форма 2 ФЦП'!K94</f>
        <v>-10</v>
      </c>
      <c r="M94" s="118">
        <f>K94-'Форма 2 ФЦП'!L94</f>
        <v>-6415399.299999997</v>
      </c>
    </row>
    <row r="95" spans="1:13" ht="15" customHeight="1" thickTop="1">
      <c r="A95" s="19">
        <v>3</v>
      </c>
      <c r="B95" s="36" t="s">
        <v>19</v>
      </c>
      <c r="C95" s="21">
        <f>C96+C97+C98</f>
        <v>0</v>
      </c>
      <c r="D95" s="21">
        <f aca="true" t="shared" si="36" ref="D95:I95">D96+D97+D98</f>
        <v>0</v>
      </c>
      <c r="E95" s="21">
        <f t="shared" si="36"/>
        <v>0</v>
      </c>
      <c r="F95" s="22">
        <f t="shared" si="36"/>
        <v>0</v>
      </c>
      <c r="G95" s="22">
        <f t="shared" si="36"/>
        <v>0</v>
      </c>
      <c r="H95" s="21">
        <f t="shared" si="36"/>
        <v>0</v>
      </c>
      <c r="I95" s="21">
        <f t="shared" si="36"/>
        <v>0</v>
      </c>
      <c r="J95" s="60">
        <f t="shared" si="27"/>
        <v>0</v>
      </c>
      <c r="K95" s="61">
        <f t="shared" si="28"/>
        <v>0</v>
      </c>
      <c r="L95" s="117">
        <f>J95-'Форма 2 ФЦП'!K95</f>
        <v>0</v>
      </c>
      <c r="M95" s="118">
        <f>K95-'Форма 2 ФЦП'!L95</f>
        <v>0</v>
      </c>
    </row>
    <row r="96" spans="1:13" ht="15" customHeight="1">
      <c r="A96" s="40" t="s">
        <v>11</v>
      </c>
      <c r="B96" s="43" t="s">
        <v>25</v>
      </c>
      <c r="C96" s="28">
        <v>0</v>
      </c>
      <c r="D96" s="28">
        <v>0</v>
      </c>
      <c r="E96" s="28">
        <v>0</v>
      </c>
      <c r="F96" s="29">
        <v>0</v>
      </c>
      <c r="G96" s="29">
        <v>0</v>
      </c>
      <c r="H96" s="28">
        <v>0</v>
      </c>
      <c r="I96" s="64">
        <v>0</v>
      </c>
      <c r="J96" s="60">
        <f t="shared" si="27"/>
        <v>0</v>
      </c>
      <c r="K96" s="61">
        <f t="shared" si="28"/>
        <v>0</v>
      </c>
      <c r="L96" s="117">
        <f>J96-'Форма 2 ФЦП'!K96</f>
        <v>0</v>
      </c>
      <c r="M96" s="118">
        <f>K96-'Форма 2 ФЦП'!L96</f>
        <v>0</v>
      </c>
    </row>
    <row r="97" spans="1:13" ht="23.25" customHeight="1">
      <c r="A97" s="40" t="s">
        <v>13</v>
      </c>
      <c r="B97" s="43" t="s">
        <v>26</v>
      </c>
      <c r="C97" s="28">
        <v>0</v>
      </c>
      <c r="D97" s="28">
        <v>0</v>
      </c>
      <c r="E97" s="28">
        <v>0</v>
      </c>
      <c r="F97" s="29">
        <v>0</v>
      </c>
      <c r="G97" s="29">
        <v>0</v>
      </c>
      <c r="H97" s="28">
        <v>0</v>
      </c>
      <c r="I97" s="64">
        <v>0</v>
      </c>
      <c r="J97" s="60">
        <f t="shared" si="27"/>
        <v>0</v>
      </c>
      <c r="K97" s="61">
        <f t="shared" si="28"/>
        <v>0</v>
      </c>
      <c r="L97" s="117">
        <f>J97-'Форма 2 ФЦП'!K97</f>
        <v>0</v>
      </c>
      <c r="M97" s="118">
        <f>K97-'Форма 2 ФЦП'!L97</f>
        <v>0</v>
      </c>
    </row>
    <row r="98" spans="1:13" ht="15" customHeight="1" thickBot="1">
      <c r="A98" s="32" t="s">
        <v>12</v>
      </c>
      <c r="B98" s="42" t="s">
        <v>27</v>
      </c>
      <c r="C98" s="34">
        <v>0</v>
      </c>
      <c r="D98" s="34">
        <v>0</v>
      </c>
      <c r="E98" s="34">
        <v>0</v>
      </c>
      <c r="F98" s="35">
        <v>0</v>
      </c>
      <c r="G98" s="35">
        <v>0</v>
      </c>
      <c r="H98" s="34">
        <v>0</v>
      </c>
      <c r="I98" s="65">
        <v>0</v>
      </c>
      <c r="J98" s="60">
        <f t="shared" si="27"/>
        <v>0</v>
      </c>
      <c r="K98" s="61">
        <f t="shared" si="28"/>
        <v>0</v>
      </c>
      <c r="L98" s="117">
        <f>J98-'Форма 2 ФЦП'!K98</f>
        <v>0</v>
      </c>
      <c r="M98" s="118">
        <f>K98-'Форма 2 ФЦП'!L98</f>
        <v>0</v>
      </c>
    </row>
    <row r="99" spans="1:13" ht="15" customHeight="1" thickTop="1">
      <c r="A99" s="19" t="s">
        <v>14</v>
      </c>
      <c r="B99" s="20" t="s">
        <v>20</v>
      </c>
      <c r="C99" s="21">
        <f>C100+C104+C105</f>
        <v>0</v>
      </c>
      <c r="D99" s="21">
        <f aca="true" t="shared" si="37" ref="D99:I99">D100+D104+D105</f>
        <v>0</v>
      </c>
      <c r="E99" s="21">
        <f t="shared" si="37"/>
        <v>0</v>
      </c>
      <c r="F99" s="22">
        <f t="shared" si="37"/>
        <v>0</v>
      </c>
      <c r="G99" s="22">
        <f t="shared" si="37"/>
        <v>0</v>
      </c>
      <c r="H99" s="21">
        <f t="shared" si="37"/>
        <v>0</v>
      </c>
      <c r="I99" s="21">
        <f t="shared" si="37"/>
        <v>0</v>
      </c>
      <c r="J99" s="60">
        <f t="shared" si="27"/>
        <v>0</v>
      </c>
      <c r="K99" s="61">
        <f t="shared" si="28"/>
        <v>0</v>
      </c>
      <c r="L99" s="117">
        <f>J99-'Форма 2 ФЦП'!K99</f>
        <v>0</v>
      </c>
      <c r="M99" s="118">
        <f>K99-'Форма 2 ФЦП'!L99</f>
        <v>0</v>
      </c>
    </row>
    <row r="100" spans="1:13" ht="15" customHeight="1">
      <c r="A100" s="30" t="s">
        <v>17</v>
      </c>
      <c r="B100" s="37" t="s">
        <v>25</v>
      </c>
      <c r="C100" s="28">
        <f>C102+C103</f>
        <v>0</v>
      </c>
      <c r="D100" s="28">
        <f aca="true" t="shared" si="38" ref="D100:I100">D102+D103</f>
        <v>0</v>
      </c>
      <c r="E100" s="28">
        <f t="shared" si="38"/>
        <v>0</v>
      </c>
      <c r="F100" s="29">
        <f t="shared" si="38"/>
        <v>0</v>
      </c>
      <c r="G100" s="29">
        <f t="shared" si="38"/>
        <v>0</v>
      </c>
      <c r="H100" s="28">
        <f t="shared" si="38"/>
        <v>0</v>
      </c>
      <c r="I100" s="28">
        <f t="shared" si="38"/>
        <v>0</v>
      </c>
      <c r="J100" s="60">
        <f t="shared" si="27"/>
        <v>0</v>
      </c>
      <c r="K100" s="61">
        <f t="shared" si="28"/>
        <v>0</v>
      </c>
      <c r="L100" s="117">
        <f>J100-'Форма 2 ФЦП'!K100</f>
        <v>0</v>
      </c>
      <c r="M100" s="118">
        <f>K100-'Форма 2 ФЦП'!L100</f>
        <v>0</v>
      </c>
    </row>
    <row r="101" spans="1:13" ht="15" customHeight="1">
      <c r="A101" s="30"/>
      <c r="B101" s="31" t="s">
        <v>1</v>
      </c>
      <c r="C101" s="28"/>
      <c r="D101" s="28"/>
      <c r="E101" s="28"/>
      <c r="F101" s="29"/>
      <c r="G101" s="29"/>
      <c r="H101" s="28"/>
      <c r="I101" s="64"/>
      <c r="J101" s="60">
        <f t="shared" si="27"/>
        <v>0</v>
      </c>
      <c r="K101" s="61">
        <f t="shared" si="28"/>
        <v>0</v>
      </c>
      <c r="L101" s="117">
        <f>J101-'Форма 2 ФЦП'!K101</f>
        <v>0</v>
      </c>
      <c r="M101" s="118">
        <f>K101-'Форма 2 ФЦП'!L101</f>
        <v>0</v>
      </c>
    </row>
    <row r="102" spans="1:13" ht="15" customHeight="1">
      <c r="A102" s="30"/>
      <c r="B102" s="44" t="s">
        <v>24</v>
      </c>
      <c r="C102" s="28">
        <v>0</v>
      </c>
      <c r="D102" s="28">
        <v>0</v>
      </c>
      <c r="E102" s="28">
        <v>0</v>
      </c>
      <c r="F102" s="29">
        <v>0</v>
      </c>
      <c r="G102" s="29">
        <v>0</v>
      </c>
      <c r="H102" s="28">
        <v>0</v>
      </c>
      <c r="I102" s="64">
        <v>0</v>
      </c>
      <c r="J102" s="60">
        <f t="shared" si="27"/>
        <v>0</v>
      </c>
      <c r="K102" s="61">
        <f t="shared" si="28"/>
        <v>0</v>
      </c>
      <c r="L102" s="117">
        <f>J102-'Форма 2 ФЦП'!K102</f>
        <v>0</v>
      </c>
      <c r="M102" s="118">
        <f>K102-'Форма 2 ФЦП'!L102</f>
        <v>0</v>
      </c>
    </row>
    <row r="103" spans="1:13" ht="15" customHeight="1">
      <c r="A103" s="30"/>
      <c r="B103" s="45" t="s">
        <v>32</v>
      </c>
      <c r="C103" s="28">
        <v>0</v>
      </c>
      <c r="D103" s="28">
        <v>0</v>
      </c>
      <c r="E103" s="28">
        <v>0</v>
      </c>
      <c r="F103" s="29">
        <v>0</v>
      </c>
      <c r="G103" s="29">
        <v>0</v>
      </c>
      <c r="H103" s="28">
        <v>0</v>
      </c>
      <c r="I103" s="64">
        <v>0</v>
      </c>
      <c r="J103" s="60">
        <f t="shared" si="27"/>
        <v>0</v>
      </c>
      <c r="K103" s="61">
        <f t="shared" si="28"/>
        <v>0</v>
      </c>
      <c r="L103" s="117">
        <f>J103-'Форма 2 ФЦП'!K103</f>
        <v>0</v>
      </c>
      <c r="M103" s="118">
        <f>K103-'Форма 2 ФЦП'!L103</f>
        <v>0</v>
      </c>
    </row>
    <row r="104" spans="1:13" ht="25.5" customHeight="1">
      <c r="A104" s="50" t="s">
        <v>15</v>
      </c>
      <c r="B104" s="37" t="s">
        <v>26</v>
      </c>
      <c r="C104" s="28">
        <v>0</v>
      </c>
      <c r="D104" s="28">
        <v>0</v>
      </c>
      <c r="E104" s="28">
        <v>0</v>
      </c>
      <c r="F104" s="29">
        <v>0</v>
      </c>
      <c r="G104" s="29">
        <v>0</v>
      </c>
      <c r="H104" s="28">
        <v>0</v>
      </c>
      <c r="I104" s="64">
        <v>0</v>
      </c>
      <c r="J104" s="60">
        <f t="shared" si="27"/>
        <v>0</v>
      </c>
      <c r="K104" s="61">
        <f t="shared" si="28"/>
        <v>0</v>
      </c>
      <c r="L104" s="117">
        <f>J104-'Форма 2 ФЦП'!K104</f>
        <v>0</v>
      </c>
      <c r="M104" s="118">
        <f>K104-'Форма 2 ФЦП'!L104</f>
        <v>0</v>
      </c>
    </row>
    <row r="105" spans="1:13" ht="15" customHeight="1" thickBot="1">
      <c r="A105" s="46" t="s">
        <v>16</v>
      </c>
      <c r="B105" s="47" t="s">
        <v>27</v>
      </c>
      <c r="C105" s="34">
        <v>0</v>
      </c>
      <c r="D105" s="34">
        <v>0</v>
      </c>
      <c r="E105" s="34">
        <v>0</v>
      </c>
      <c r="F105" s="35">
        <v>0</v>
      </c>
      <c r="G105" s="35">
        <v>0</v>
      </c>
      <c r="H105" s="34">
        <v>0</v>
      </c>
      <c r="I105" s="65">
        <v>0</v>
      </c>
      <c r="J105" s="60">
        <f t="shared" si="27"/>
        <v>0</v>
      </c>
      <c r="K105" s="61">
        <f t="shared" si="28"/>
        <v>0</v>
      </c>
      <c r="L105" s="117">
        <f>J105-'Форма 2 ФЦП'!K105</f>
        <v>0</v>
      </c>
      <c r="M105" s="118">
        <f>K105-'Форма 2 ФЦП'!L105</f>
        <v>0</v>
      </c>
    </row>
    <row r="106" spans="1:13" ht="46.5" customHeight="1" hidden="1">
      <c r="A106" s="14"/>
      <c r="B106" s="15"/>
      <c r="C106" s="16"/>
      <c r="D106" s="16"/>
      <c r="E106" s="16"/>
      <c r="F106" s="17"/>
      <c r="G106" s="17"/>
      <c r="H106" s="16"/>
      <c r="I106" s="16"/>
      <c r="J106" s="60">
        <f t="shared" si="27"/>
        <v>0</v>
      </c>
      <c r="K106" s="61">
        <f t="shared" si="28"/>
        <v>0</v>
      </c>
      <c r="L106" s="117">
        <f>J106-'Форма 2 ФЦП'!K106</f>
        <v>0</v>
      </c>
      <c r="M106" s="118">
        <f>K106-'Форма 2 ФЦП'!L106</f>
        <v>0</v>
      </c>
    </row>
    <row r="107" spans="1:13" ht="27" customHeight="1" thickTop="1">
      <c r="A107" s="19" t="s">
        <v>3</v>
      </c>
      <c r="B107" s="48" t="s">
        <v>42</v>
      </c>
      <c r="C107" s="21">
        <f aca="true" t="shared" si="39" ref="C107:I107">C109+C110+C111</f>
        <v>110561742.2</v>
      </c>
      <c r="D107" s="21">
        <f t="shared" si="39"/>
        <v>19756904.1</v>
      </c>
      <c r="E107" s="21">
        <f t="shared" si="39"/>
        <v>22812563.400000002</v>
      </c>
      <c r="F107" s="22">
        <f t="shared" si="39"/>
        <v>168</v>
      </c>
      <c r="G107" s="22">
        <f t="shared" si="39"/>
        <v>63</v>
      </c>
      <c r="H107" s="21">
        <f t="shared" si="39"/>
        <v>26240338.400000002</v>
      </c>
      <c r="I107" s="21">
        <f t="shared" si="39"/>
        <v>5051247.8</v>
      </c>
      <c r="J107" s="60">
        <f t="shared" si="27"/>
        <v>105</v>
      </c>
      <c r="K107" s="61">
        <f t="shared" si="28"/>
        <v>21189090.6</v>
      </c>
      <c r="L107" s="117">
        <f>J107-'Форма 2 ФЦП'!K107</f>
        <v>9</v>
      </c>
      <c r="M107" s="118">
        <f>K107-'Форма 2 ФЦП'!L107</f>
        <v>1936945.1000000015</v>
      </c>
    </row>
    <row r="108" spans="1:13" ht="15" customHeight="1">
      <c r="A108" s="23"/>
      <c r="B108" s="24" t="s">
        <v>1</v>
      </c>
      <c r="C108" s="25"/>
      <c r="D108" s="25"/>
      <c r="E108" s="25"/>
      <c r="F108" s="49"/>
      <c r="G108" s="49"/>
      <c r="H108" s="25"/>
      <c r="I108" s="25"/>
      <c r="J108" s="60">
        <f t="shared" si="27"/>
        <v>0</v>
      </c>
      <c r="K108" s="61">
        <f t="shared" si="28"/>
        <v>0</v>
      </c>
      <c r="L108" s="117">
        <f>J108-'Форма 2 ФЦП'!K108</f>
        <v>0</v>
      </c>
      <c r="M108" s="118">
        <f>K108-'Форма 2 ФЦП'!L108</f>
        <v>0</v>
      </c>
    </row>
    <row r="109" spans="1:13" ht="15" customHeight="1">
      <c r="A109" s="26" t="s">
        <v>4</v>
      </c>
      <c r="B109" s="27" t="s">
        <v>25</v>
      </c>
      <c r="C109" s="28">
        <f>C113+C121+C125</f>
        <v>33224242.2</v>
      </c>
      <c r="D109" s="28">
        <f aca="true" t="shared" si="40" ref="D109:I109">D113+D121+D125</f>
        <v>4745093.2</v>
      </c>
      <c r="E109" s="28">
        <f t="shared" si="40"/>
        <v>4893818.300000001</v>
      </c>
      <c r="F109" s="29">
        <f t="shared" si="40"/>
        <v>156</v>
      </c>
      <c r="G109" s="29">
        <f t="shared" si="40"/>
        <v>59</v>
      </c>
      <c r="H109" s="28">
        <f t="shared" si="40"/>
        <v>19187238.400000002</v>
      </c>
      <c r="I109" s="28">
        <f t="shared" si="40"/>
        <v>1698147.8</v>
      </c>
      <c r="J109" s="60">
        <f t="shared" si="27"/>
        <v>97</v>
      </c>
      <c r="K109" s="61">
        <f t="shared" si="28"/>
        <v>17489090.6</v>
      </c>
      <c r="L109" s="117">
        <f>J109-'Форма 2 ФЦП'!K109</f>
        <v>9</v>
      </c>
      <c r="M109" s="118">
        <f>K109-'Форма 2 ФЦП'!L109</f>
        <v>1936945.0999999996</v>
      </c>
    </row>
    <row r="110" spans="1:13" ht="15" customHeight="1">
      <c r="A110" s="30" t="s">
        <v>5</v>
      </c>
      <c r="B110" s="31" t="s">
        <v>26</v>
      </c>
      <c r="C110" s="28">
        <f>C118+C122+C129</f>
        <v>0</v>
      </c>
      <c r="D110" s="28">
        <f>D118+D122+D129</f>
        <v>0</v>
      </c>
      <c r="E110" s="28">
        <f>E118+E122+E129</f>
        <v>0</v>
      </c>
      <c r="F110" s="29">
        <v>0</v>
      </c>
      <c r="G110" s="29">
        <f>G118+G122+G129</f>
        <v>0</v>
      </c>
      <c r="H110" s="28">
        <f>H118+H122+H129</f>
        <v>0</v>
      </c>
      <c r="I110" s="28">
        <f>I118+I122+I129</f>
        <v>0</v>
      </c>
      <c r="J110" s="60">
        <f t="shared" si="27"/>
        <v>0</v>
      </c>
      <c r="K110" s="61">
        <f t="shared" si="28"/>
        <v>0</v>
      </c>
      <c r="L110" s="117">
        <f>J110-'Форма 2 ФЦП'!K110</f>
        <v>0</v>
      </c>
      <c r="M110" s="118">
        <f>K110-'Форма 2 ФЦП'!L110</f>
        <v>0</v>
      </c>
    </row>
    <row r="111" spans="1:13" ht="15" customHeight="1" thickBot="1">
      <c r="A111" s="32" t="s">
        <v>6</v>
      </c>
      <c r="B111" s="33" t="s">
        <v>27</v>
      </c>
      <c r="C111" s="34">
        <f>C119+C123+C130</f>
        <v>77337500</v>
      </c>
      <c r="D111" s="34">
        <f aca="true" t="shared" si="41" ref="D111:I111">D119+D123+D130</f>
        <v>15011810.9</v>
      </c>
      <c r="E111" s="34">
        <f t="shared" si="41"/>
        <v>17918745.1</v>
      </c>
      <c r="F111" s="35">
        <f t="shared" si="41"/>
        <v>12</v>
      </c>
      <c r="G111" s="35">
        <f t="shared" si="41"/>
        <v>4</v>
      </c>
      <c r="H111" s="34">
        <f t="shared" si="41"/>
        <v>7053100</v>
      </c>
      <c r="I111" s="34">
        <f t="shared" si="41"/>
        <v>3353100</v>
      </c>
      <c r="J111" s="60">
        <f t="shared" si="27"/>
        <v>8</v>
      </c>
      <c r="K111" s="61">
        <f t="shared" si="28"/>
        <v>3700000</v>
      </c>
      <c r="L111" s="117">
        <f>J111-'Форма 2 ФЦП'!K111</f>
        <v>0</v>
      </c>
      <c r="M111" s="118">
        <f>K111-'Форма 2 ФЦП'!L111</f>
        <v>0</v>
      </c>
    </row>
    <row r="112" spans="1:13" ht="15" customHeight="1" thickTop="1">
      <c r="A112" s="19" t="s">
        <v>7</v>
      </c>
      <c r="B112" s="36" t="s">
        <v>18</v>
      </c>
      <c r="C112" s="21">
        <f>C113+C118+C119</f>
        <v>110371348.3</v>
      </c>
      <c r="D112" s="21">
        <f>D113+D118+D119</f>
        <v>19734291.3</v>
      </c>
      <c r="E112" s="21">
        <f>E113+E118+E119</f>
        <v>22755139.900000002</v>
      </c>
      <c r="F112" s="22">
        <f>F113+F117+F119-F117</f>
        <v>98</v>
      </c>
      <c r="G112" s="22">
        <f>G113+G117+G119-G117</f>
        <v>16</v>
      </c>
      <c r="H112" s="21">
        <f>H113+H118+H119</f>
        <v>26186296.3</v>
      </c>
      <c r="I112" s="21">
        <f>I113+I118+I119</f>
        <v>5036438.1</v>
      </c>
      <c r="J112" s="60">
        <f t="shared" si="27"/>
        <v>82</v>
      </c>
      <c r="K112" s="61">
        <f t="shared" si="28"/>
        <v>21149858.200000003</v>
      </c>
      <c r="L112" s="117">
        <f>J112-'Форма 2 ФЦП'!K112</f>
        <v>8</v>
      </c>
      <c r="M112" s="118">
        <f>K112-'Форма 2 ФЦП'!L112</f>
        <v>1936244.200000003</v>
      </c>
    </row>
    <row r="113" spans="1:13" ht="15" customHeight="1">
      <c r="A113" s="30" t="s">
        <v>8</v>
      </c>
      <c r="B113" s="31" t="s">
        <v>25</v>
      </c>
      <c r="C113" s="28">
        <f aca="true" t="shared" si="42" ref="C113:I113">C115+C116+C117</f>
        <v>33033848.299999997</v>
      </c>
      <c r="D113" s="28">
        <f t="shared" si="42"/>
        <v>4722480.4</v>
      </c>
      <c r="E113" s="28">
        <f t="shared" si="42"/>
        <v>4836394.800000001</v>
      </c>
      <c r="F113" s="29">
        <f t="shared" si="42"/>
        <v>86</v>
      </c>
      <c r="G113" s="29">
        <f t="shared" si="42"/>
        <v>12</v>
      </c>
      <c r="H113" s="28">
        <f t="shared" si="42"/>
        <v>19133196.3</v>
      </c>
      <c r="I113" s="28">
        <f t="shared" si="42"/>
        <v>1683338.1</v>
      </c>
      <c r="J113" s="60">
        <f t="shared" si="27"/>
        <v>74</v>
      </c>
      <c r="K113" s="61">
        <f t="shared" si="28"/>
        <v>17449858.2</v>
      </c>
      <c r="L113" s="117">
        <f>J113-'Форма 2 ФЦП'!K113</f>
        <v>8</v>
      </c>
      <c r="M113" s="118">
        <f>K113-'Форма 2 ФЦП'!L113</f>
        <v>1936244.1999999993</v>
      </c>
    </row>
    <row r="114" spans="1:13" ht="15" customHeight="1">
      <c r="A114" s="30"/>
      <c r="B114" s="37" t="s">
        <v>1</v>
      </c>
      <c r="C114" s="28"/>
      <c r="D114" s="28"/>
      <c r="E114" s="28"/>
      <c r="F114" s="29"/>
      <c r="G114" s="29"/>
      <c r="H114" s="28"/>
      <c r="I114" s="28"/>
      <c r="J114" s="60">
        <f t="shared" si="27"/>
        <v>0</v>
      </c>
      <c r="K114" s="61">
        <f t="shared" si="28"/>
        <v>0</v>
      </c>
      <c r="L114" s="117">
        <f>J114-'Форма 2 ФЦП'!K114</f>
        <v>0</v>
      </c>
      <c r="M114" s="118">
        <f>K114-'Форма 2 ФЦП'!L114</f>
        <v>0</v>
      </c>
    </row>
    <row r="115" spans="1:13" ht="15" customHeight="1">
      <c r="A115" s="30"/>
      <c r="B115" s="38" t="s">
        <v>2</v>
      </c>
      <c r="C115" s="28">
        <f>19400933.4+13632914.9</f>
        <v>33033848.299999997</v>
      </c>
      <c r="D115" s="28">
        <f>2839791.4+1882689</f>
        <v>4722480.4</v>
      </c>
      <c r="E115" s="28">
        <f>2899254.7+1937140.1</f>
        <v>4836394.800000001</v>
      </c>
      <c r="F115" s="29">
        <f>27+59</f>
        <v>86</v>
      </c>
      <c r="G115" s="29">
        <f>3+9</f>
        <v>12</v>
      </c>
      <c r="H115" s="28">
        <f>11718285.9+7414910.4</f>
        <v>19133196.3</v>
      </c>
      <c r="I115" s="28">
        <f>950931.3+732406.8</f>
        <v>1683338.1</v>
      </c>
      <c r="J115" s="60">
        <f t="shared" si="27"/>
        <v>74</v>
      </c>
      <c r="K115" s="61">
        <f t="shared" si="28"/>
        <v>17449858.2</v>
      </c>
      <c r="L115" s="117">
        <f>J115-'Форма 2 ФЦП'!K115</f>
        <v>8</v>
      </c>
      <c r="M115" s="118">
        <f>K115-'Форма 2 ФЦП'!L115</f>
        <v>1936244.1999999993</v>
      </c>
    </row>
    <row r="116" spans="1:13" ht="21.75" customHeight="1">
      <c r="A116" s="26"/>
      <c r="B116" s="39" t="s">
        <v>33</v>
      </c>
      <c r="C116" s="28">
        <v>0</v>
      </c>
      <c r="D116" s="28">
        <v>0</v>
      </c>
      <c r="E116" s="28">
        <v>0</v>
      </c>
      <c r="F116" s="29">
        <v>0</v>
      </c>
      <c r="G116" s="29">
        <v>0</v>
      </c>
      <c r="H116" s="28">
        <v>0</v>
      </c>
      <c r="I116" s="28">
        <v>0</v>
      </c>
      <c r="J116" s="60">
        <f t="shared" si="27"/>
        <v>0</v>
      </c>
      <c r="K116" s="61">
        <f t="shared" si="28"/>
        <v>0</v>
      </c>
      <c r="L116" s="117">
        <f>J116-'Форма 2 ФЦП'!K116</f>
        <v>0</v>
      </c>
      <c r="M116" s="118">
        <f>K116-'Форма 2 ФЦП'!L116</f>
        <v>0</v>
      </c>
    </row>
    <row r="117" spans="1:13" ht="15" customHeight="1">
      <c r="A117" s="40"/>
      <c r="B117" s="39" t="s">
        <v>31</v>
      </c>
      <c r="C117" s="28">
        <v>0</v>
      </c>
      <c r="D117" s="28">
        <v>0</v>
      </c>
      <c r="E117" s="28">
        <v>0</v>
      </c>
      <c r="F117" s="77">
        <v>0</v>
      </c>
      <c r="G117" s="77">
        <v>0</v>
      </c>
      <c r="H117" s="28">
        <v>0</v>
      </c>
      <c r="I117" s="28">
        <v>0</v>
      </c>
      <c r="J117" s="60">
        <f t="shared" si="27"/>
        <v>0</v>
      </c>
      <c r="K117" s="61">
        <f t="shared" si="28"/>
        <v>0</v>
      </c>
      <c r="L117" s="117">
        <f>J117-'Форма 2 ФЦП'!K117</f>
        <v>0</v>
      </c>
      <c r="M117" s="118">
        <f>K117-'Форма 2 ФЦП'!L117</f>
        <v>0</v>
      </c>
    </row>
    <row r="118" spans="1:13" ht="24" customHeight="1">
      <c r="A118" s="30" t="s">
        <v>9</v>
      </c>
      <c r="B118" s="41" t="s">
        <v>26</v>
      </c>
      <c r="C118" s="28">
        <v>0</v>
      </c>
      <c r="D118" s="28">
        <v>0</v>
      </c>
      <c r="E118" s="28">
        <v>0</v>
      </c>
      <c r="F118" s="77">
        <v>0</v>
      </c>
      <c r="G118" s="77">
        <v>0</v>
      </c>
      <c r="H118" s="28">
        <v>0</v>
      </c>
      <c r="I118" s="28">
        <v>0</v>
      </c>
      <c r="J118" s="60">
        <f t="shared" si="27"/>
        <v>0</v>
      </c>
      <c r="K118" s="61">
        <f t="shared" si="28"/>
        <v>0</v>
      </c>
      <c r="L118" s="117">
        <f>J118-'Форма 2 ФЦП'!K118</f>
        <v>0</v>
      </c>
      <c r="M118" s="118">
        <f>K118-'Форма 2 ФЦП'!L118</f>
        <v>0</v>
      </c>
    </row>
    <row r="119" spans="1:13" ht="15" customHeight="1" thickBot="1">
      <c r="A119" s="32" t="s">
        <v>10</v>
      </c>
      <c r="B119" s="42" t="s">
        <v>27</v>
      </c>
      <c r="C119" s="34">
        <f>72337500+5000000</f>
        <v>77337500</v>
      </c>
      <c r="D119" s="34">
        <f>12261810.9+2750000</f>
        <v>15011810.9</v>
      </c>
      <c r="E119" s="34">
        <f>15168745.1+2750000</f>
        <v>17918745.1</v>
      </c>
      <c r="F119" s="35">
        <v>12</v>
      </c>
      <c r="G119" s="35">
        <v>4</v>
      </c>
      <c r="H119" s="34">
        <f>2053100+5000000</f>
        <v>7053100</v>
      </c>
      <c r="I119" s="34">
        <f>2053100+1300000</f>
        <v>3353100</v>
      </c>
      <c r="J119" s="60">
        <f t="shared" si="27"/>
        <v>8</v>
      </c>
      <c r="K119" s="61">
        <f t="shared" si="28"/>
        <v>3700000</v>
      </c>
      <c r="L119" s="117">
        <f>J119-'Форма 2 ФЦП'!K119</f>
        <v>0</v>
      </c>
      <c r="M119" s="118">
        <f>K119-'Форма 2 ФЦП'!L119</f>
        <v>0</v>
      </c>
    </row>
    <row r="120" spans="1:13" ht="15" customHeight="1" thickTop="1">
      <c r="A120" s="19">
        <v>3</v>
      </c>
      <c r="B120" s="36" t="s">
        <v>19</v>
      </c>
      <c r="C120" s="21">
        <f aca="true" t="shared" si="43" ref="C120:I120">C121+C122+C123</f>
        <v>60140.3</v>
      </c>
      <c r="D120" s="21">
        <f t="shared" si="43"/>
        <v>0</v>
      </c>
      <c r="E120" s="21">
        <f t="shared" si="43"/>
        <v>3519.3</v>
      </c>
      <c r="F120" s="22">
        <f t="shared" si="43"/>
        <v>12</v>
      </c>
      <c r="G120" s="22">
        <f t="shared" si="43"/>
        <v>3</v>
      </c>
      <c r="H120" s="21">
        <f t="shared" si="43"/>
        <v>37561.8</v>
      </c>
      <c r="I120" s="21">
        <f t="shared" si="43"/>
        <v>12723.4</v>
      </c>
      <c r="J120" s="60">
        <f t="shared" si="27"/>
        <v>9</v>
      </c>
      <c r="K120" s="61">
        <f t="shared" si="28"/>
        <v>24838.4</v>
      </c>
      <c r="L120" s="117">
        <f>J120-'Форма 2 ФЦП'!K120</f>
        <v>0</v>
      </c>
      <c r="M120" s="118">
        <f>K120-'Форма 2 ФЦП'!L120</f>
        <v>0</v>
      </c>
    </row>
    <row r="121" spans="1:13" ht="15" customHeight="1">
      <c r="A121" s="40" t="s">
        <v>11</v>
      </c>
      <c r="B121" s="43" t="s">
        <v>25</v>
      </c>
      <c r="C121" s="28">
        <f>24222+35918.3</f>
        <v>60140.3</v>
      </c>
      <c r="D121" s="28">
        <v>0</v>
      </c>
      <c r="E121" s="28">
        <v>3519.3</v>
      </c>
      <c r="F121" s="29">
        <v>12</v>
      </c>
      <c r="G121" s="29">
        <v>3</v>
      </c>
      <c r="H121" s="28">
        <f>3596+33965.8</f>
        <v>37561.8</v>
      </c>
      <c r="I121" s="28">
        <f>12723.4</f>
        <v>12723.4</v>
      </c>
      <c r="J121" s="60">
        <f t="shared" si="27"/>
        <v>9</v>
      </c>
      <c r="K121" s="61">
        <f t="shared" si="28"/>
        <v>24838.4</v>
      </c>
      <c r="L121" s="117">
        <f>J121-'Форма 2 ФЦП'!K121</f>
        <v>0</v>
      </c>
      <c r="M121" s="118">
        <f>K121-'Форма 2 ФЦП'!L121</f>
        <v>0</v>
      </c>
    </row>
    <row r="122" spans="1:13" ht="23.25" customHeight="1">
      <c r="A122" s="40" t="s">
        <v>13</v>
      </c>
      <c r="B122" s="43" t="s">
        <v>26</v>
      </c>
      <c r="C122" s="28">
        <v>0</v>
      </c>
      <c r="D122" s="28">
        <v>0</v>
      </c>
      <c r="E122" s="28">
        <v>0</v>
      </c>
      <c r="F122" s="29">
        <v>0</v>
      </c>
      <c r="G122" s="29">
        <v>0</v>
      </c>
      <c r="H122" s="28">
        <v>0</v>
      </c>
      <c r="I122" s="28">
        <v>0</v>
      </c>
      <c r="J122" s="60">
        <f t="shared" si="27"/>
        <v>0</v>
      </c>
      <c r="K122" s="61">
        <f t="shared" si="28"/>
        <v>0</v>
      </c>
      <c r="L122" s="117">
        <f>J122-'Форма 2 ФЦП'!K122</f>
        <v>0</v>
      </c>
      <c r="M122" s="118">
        <f>K122-'Форма 2 ФЦП'!L122</f>
        <v>0</v>
      </c>
    </row>
    <row r="123" spans="1:13" ht="15" customHeight="1" thickBot="1">
      <c r="A123" s="32" t="s">
        <v>12</v>
      </c>
      <c r="B123" s="42" t="s">
        <v>27</v>
      </c>
      <c r="C123" s="34">
        <v>0</v>
      </c>
      <c r="D123" s="34">
        <v>0</v>
      </c>
      <c r="E123" s="34">
        <v>0</v>
      </c>
      <c r="F123" s="35">
        <v>0</v>
      </c>
      <c r="G123" s="35">
        <v>0</v>
      </c>
      <c r="H123" s="34">
        <v>0</v>
      </c>
      <c r="I123" s="34">
        <v>0</v>
      </c>
      <c r="J123" s="60">
        <f t="shared" si="27"/>
        <v>0</v>
      </c>
      <c r="K123" s="61">
        <f t="shared" si="28"/>
        <v>0</v>
      </c>
      <c r="L123" s="117">
        <f>J123-'Форма 2 ФЦП'!K123</f>
        <v>0</v>
      </c>
      <c r="M123" s="118">
        <f>K123-'Форма 2 ФЦП'!L123</f>
        <v>0</v>
      </c>
    </row>
    <row r="124" spans="1:13" ht="15" customHeight="1" thickTop="1">
      <c r="A124" s="19" t="s">
        <v>14</v>
      </c>
      <c r="B124" s="20" t="s">
        <v>20</v>
      </c>
      <c r="C124" s="21">
        <f aca="true" t="shared" si="44" ref="C124:I124">C125+C129+C130</f>
        <v>130253.6</v>
      </c>
      <c r="D124" s="21">
        <f t="shared" si="44"/>
        <v>22612.8</v>
      </c>
      <c r="E124" s="21">
        <f t="shared" si="44"/>
        <v>53904.2</v>
      </c>
      <c r="F124" s="22">
        <f t="shared" si="44"/>
        <v>58</v>
      </c>
      <c r="G124" s="22">
        <f t="shared" si="44"/>
        <v>44</v>
      </c>
      <c r="H124" s="21">
        <f t="shared" si="44"/>
        <v>16480.3</v>
      </c>
      <c r="I124" s="21">
        <f t="shared" si="44"/>
        <v>2086.3</v>
      </c>
      <c r="J124" s="60">
        <f t="shared" si="27"/>
        <v>14</v>
      </c>
      <c r="K124" s="61">
        <f t="shared" si="28"/>
        <v>14394</v>
      </c>
      <c r="L124" s="117">
        <f>J124-'Форма 2 ФЦП'!K124</f>
        <v>1</v>
      </c>
      <c r="M124" s="118">
        <f>K124-'Форма 2 ФЦП'!L124</f>
        <v>700.9000000000015</v>
      </c>
    </row>
    <row r="125" spans="1:13" ht="15" customHeight="1">
      <c r="A125" s="30" t="s">
        <v>17</v>
      </c>
      <c r="B125" s="37" t="s">
        <v>25</v>
      </c>
      <c r="C125" s="28">
        <f>C127+C128</f>
        <v>130253.6</v>
      </c>
      <c r="D125" s="28">
        <f aca="true" t="shared" si="45" ref="D125:I125">D127+D128</f>
        <v>22612.8</v>
      </c>
      <c r="E125" s="28">
        <f t="shared" si="45"/>
        <v>53904.2</v>
      </c>
      <c r="F125" s="29">
        <f t="shared" si="45"/>
        <v>58</v>
      </c>
      <c r="G125" s="29">
        <f t="shared" si="45"/>
        <v>44</v>
      </c>
      <c r="H125" s="28">
        <f t="shared" si="45"/>
        <v>16480.3</v>
      </c>
      <c r="I125" s="28">
        <f t="shared" si="45"/>
        <v>2086.3</v>
      </c>
      <c r="J125" s="60">
        <f t="shared" si="27"/>
        <v>14</v>
      </c>
      <c r="K125" s="61">
        <f t="shared" si="28"/>
        <v>14394</v>
      </c>
      <c r="L125" s="117">
        <f>J125-'Форма 2 ФЦП'!K125</f>
        <v>1</v>
      </c>
      <c r="M125" s="118">
        <f>K125-'Форма 2 ФЦП'!L125</f>
        <v>700.9000000000015</v>
      </c>
    </row>
    <row r="126" spans="1:13" ht="15" customHeight="1">
      <c r="A126" s="30"/>
      <c r="B126" s="31" t="s">
        <v>1</v>
      </c>
      <c r="C126" s="28"/>
      <c r="D126" s="28"/>
      <c r="E126" s="28"/>
      <c r="F126" s="29"/>
      <c r="G126" s="29"/>
      <c r="H126" s="28"/>
      <c r="I126" s="28"/>
      <c r="J126" s="60">
        <f t="shared" si="27"/>
        <v>0</v>
      </c>
      <c r="K126" s="61">
        <f t="shared" si="28"/>
        <v>0</v>
      </c>
      <c r="L126" s="117">
        <f>J126-'Форма 2 ФЦП'!K126</f>
        <v>0</v>
      </c>
      <c r="M126" s="118">
        <f>K126-'Форма 2 ФЦП'!L126</f>
        <v>0</v>
      </c>
    </row>
    <row r="127" spans="1:13" ht="15" customHeight="1">
      <c r="A127" s="30"/>
      <c r="B127" s="44" t="s">
        <v>24</v>
      </c>
      <c r="C127" s="28">
        <f>92768.8+37484.8</f>
        <v>130253.6</v>
      </c>
      <c r="D127" s="28">
        <f>7931.8+14681</f>
        <v>22612.8</v>
      </c>
      <c r="E127" s="28">
        <f>39316.2+14588</f>
        <v>53904.2</v>
      </c>
      <c r="F127" s="29">
        <f>33+25</f>
        <v>58</v>
      </c>
      <c r="G127" s="29">
        <f>20+24</f>
        <v>44</v>
      </c>
      <c r="H127" s="28">
        <f>14532.1+1948.2</f>
        <v>16480.3</v>
      </c>
      <c r="I127" s="28">
        <f>903.3+1183</f>
        <v>2086.3</v>
      </c>
      <c r="J127" s="60">
        <f t="shared" si="27"/>
        <v>14</v>
      </c>
      <c r="K127" s="61">
        <f t="shared" si="28"/>
        <v>14394</v>
      </c>
      <c r="L127" s="117">
        <f>J127-'Форма 2 ФЦП'!K127</f>
        <v>1</v>
      </c>
      <c r="M127" s="118">
        <f>K127-'Форма 2 ФЦП'!L127</f>
        <v>700.9000000000015</v>
      </c>
    </row>
    <row r="128" spans="1:13" ht="15" customHeight="1">
      <c r="A128" s="30"/>
      <c r="B128" s="45" t="s">
        <v>32</v>
      </c>
      <c r="C128" s="28">
        <v>0</v>
      </c>
      <c r="D128" s="28">
        <v>0</v>
      </c>
      <c r="E128" s="28">
        <v>0</v>
      </c>
      <c r="F128" s="29">
        <v>0</v>
      </c>
      <c r="G128" s="29">
        <v>0</v>
      </c>
      <c r="H128" s="28">
        <v>0</v>
      </c>
      <c r="I128" s="28">
        <v>0</v>
      </c>
      <c r="J128" s="60">
        <f t="shared" si="27"/>
        <v>0</v>
      </c>
      <c r="K128" s="61">
        <f t="shared" si="28"/>
        <v>0</v>
      </c>
      <c r="L128" s="117">
        <f>J128-'Форма 2 ФЦП'!K128</f>
        <v>0</v>
      </c>
      <c r="M128" s="118">
        <f>K128-'Форма 2 ФЦП'!L128</f>
        <v>0</v>
      </c>
    </row>
    <row r="129" spans="1:13" ht="27" customHeight="1">
      <c r="A129" s="50" t="s">
        <v>15</v>
      </c>
      <c r="B129" s="37" t="s">
        <v>26</v>
      </c>
      <c r="C129" s="28">
        <v>0</v>
      </c>
      <c r="D129" s="28">
        <v>0</v>
      </c>
      <c r="E129" s="28">
        <v>0</v>
      </c>
      <c r="F129" s="29">
        <v>0</v>
      </c>
      <c r="G129" s="29">
        <v>0</v>
      </c>
      <c r="H129" s="28">
        <v>0</v>
      </c>
      <c r="I129" s="28">
        <v>0</v>
      </c>
      <c r="J129" s="60">
        <f t="shared" si="27"/>
        <v>0</v>
      </c>
      <c r="K129" s="61">
        <f t="shared" si="28"/>
        <v>0</v>
      </c>
      <c r="L129" s="117">
        <f>J129-'Форма 2 ФЦП'!K129</f>
        <v>0</v>
      </c>
      <c r="M129" s="118">
        <f>K129-'Форма 2 ФЦП'!L129</f>
        <v>0</v>
      </c>
    </row>
    <row r="130" spans="1:13" ht="15" customHeight="1" thickBot="1">
      <c r="A130" s="46" t="s">
        <v>16</v>
      </c>
      <c r="B130" s="47" t="s">
        <v>27</v>
      </c>
      <c r="C130" s="34">
        <v>0</v>
      </c>
      <c r="D130" s="34">
        <v>0</v>
      </c>
      <c r="E130" s="34">
        <v>0</v>
      </c>
      <c r="F130" s="35">
        <v>0</v>
      </c>
      <c r="G130" s="35">
        <v>0</v>
      </c>
      <c r="H130" s="34">
        <v>0</v>
      </c>
      <c r="I130" s="34">
        <v>0</v>
      </c>
      <c r="J130" s="60">
        <f t="shared" si="27"/>
        <v>0</v>
      </c>
      <c r="K130" s="61">
        <f t="shared" si="28"/>
        <v>0</v>
      </c>
      <c r="L130" s="117">
        <f>J130-'Форма 2 ФЦП'!K130</f>
        <v>0</v>
      </c>
      <c r="M130" s="118">
        <f>K130-'Форма 2 ФЦП'!L130</f>
        <v>0</v>
      </c>
    </row>
    <row r="131" spans="1:13" ht="48" customHeight="1" hidden="1">
      <c r="A131" s="14"/>
      <c r="B131" s="15"/>
      <c r="C131" s="16"/>
      <c r="D131" s="16"/>
      <c r="E131" s="16"/>
      <c r="F131" s="17"/>
      <c r="G131" s="17"/>
      <c r="H131" s="16"/>
      <c r="I131" s="16"/>
      <c r="J131" s="60">
        <f t="shared" si="27"/>
        <v>0</v>
      </c>
      <c r="K131" s="61">
        <f t="shared" si="28"/>
        <v>0</v>
      </c>
      <c r="L131" s="117">
        <f>J131-'Форма 2 ФЦП'!K131</f>
        <v>0</v>
      </c>
      <c r="M131" s="118">
        <f>K131-'Форма 2 ФЦП'!L131</f>
        <v>0</v>
      </c>
    </row>
    <row r="132" spans="1:13" ht="28.5" customHeight="1" thickTop="1">
      <c r="A132" s="19" t="s">
        <v>3</v>
      </c>
      <c r="B132" s="48" t="s">
        <v>43</v>
      </c>
      <c r="C132" s="21">
        <f aca="true" t="shared" si="46" ref="C132:I132">C134+C135+C136</f>
        <v>242967.6</v>
      </c>
      <c r="D132" s="21">
        <f t="shared" si="46"/>
        <v>147965.6</v>
      </c>
      <c r="E132" s="21">
        <f t="shared" si="46"/>
        <v>147965.6</v>
      </c>
      <c r="F132" s="22">
        <f t="shared" si="46"/>
        <v>3</v>
      </c>
      <c r="G132" s="22">
        <f t="shared" si="46"/>
        <v>1</v>
      </c>
      <c r="H132" s="21">
        <f t="shared" si="46"/>
        <v>211997.6</v>
      </c>
      <c r="I132" s="21">
        <f t="shared" si="46"/>
        <v>191296</v>
      </c>
      <c r="J132" s="60">
        <f t="shared" si="27"/>
        <v>2</v>
      </c>
      <c r="K132" s="61">
        <f t="shared" si="28"/>
        <v>20701.600000000006</v>
      </c>
      <c r="L132" s="117">
        <f>J132-'Форма 2 ФЦП'!K132</f>
        <v>1</v>
      </c>
      <c r="M132" s="118">
        <f>K132-'Форма 2 ФЦП'!L132</f>
        <v>0</v>
      </c>
    </row>
    <row r="133" spans="1:13" ht="15" customHeight="1">
      <c r="A133" s="23"/>
      <c r="B133" s="24" t="s">
        <v>1</v>
      </c>
      <c r="C133" s="25"/>
      <c r="D133" s="25"/>
      <c r="E133" s="25"/>
      <c r="F133" s="49"/>
      <c r="G133" s="49"/>
      <c r="H133" s="25"/>
      <c r="I133" s="25"/>
      <c r="J133" s="60">
        <f t="shared" si="27"/>
        <v>0</v>
      </c>
      <c r="K133" s="61">
        <f t="shared" si="28"/>
        <v>0</v>
      </c>
      <c r="L133" s="117">
        <f>J133-'Форма 2 ФЦП'!K133</f>
        <v>0</v>
      </c>
      <c r="M133" s="118">
        <f>K133-'Форма 2 ФЦП'!L133</f>
        <v>0</v>
      </c>
    </row>
    <row r="134" spans="1:13" ht="15" customHeight="1">
      <c r="A134" s="26" t="s">
        <v>4</v>
      </c>
      <c r="B134" s="27" t="s">
        <v>25</v>
      </c>
      <c r="C134" s="28">
        <f>C138+C146+C150</f>
        <v>242967.6</v>
      </c>
      <c r="D134" s="28">
        <f aca="true" t="shared" si="47" ref="D134:I134">D138+D146+D150</f>
        <v>147965.6</v>
      </c>
      <c r="E134" s="28">
        <f t="shared" si="47"/>
        <v>147965.6</v>
      </c>
      <c r="F134" s="29">
        <f t="shared" si="47"/>
        <v>3</v>
      </c>
      <c r="G134" s="29">
        <f t="shared" si="47"/>
        <v>1</v>
      </c>
      <c r="H134" s="28">
        <f t="shared" si="47"/>
        <v>211997.6</v>
      </c>
      <c r="I134" s="28">
        <f t="shared" si="47"/>
        <v>191296</v>
      </c>
      <c r="J134" s="60">
        <f t="shared" si="27"/>
        <v>2</v>
      </c>
      <c r="K134" s="61">
        <f t="shared" si="28"/>
        <v>20701.600000000006</v>
      </c>
      <c r="L134" s="117">
        <f>J134-'Форма 2 ФЦП'!K134</f>
        <v>1</v>
      </c>
      <c r="M134" s="118">
        <f>K134-'Форма 2 ФЦП'!L134</f>
        <v>0</v>
      </c>
    </row>
    <row r="135" spans="1:13" ht="15" customHeight="1">
      <c r="A135" s="30" t="s">
        <v>5</v>
      </c>
      <c r="B135" s="31" t="s">
        <v>26</v>
      </c>
      <c r="C135" s="28">
        <f>C143+C147+C154</f>
        <v>0</v>
      </c>
      <c r="D135" s="28">
        <f>D143+D147+D154</f>
        <v>0</v>
      </c>
      <c r="E135" s="28">
        <f>E143+E147+E154</f>
        <v>0</v>
      </c>
      <c r="F135" s="29">
        <v>0</v>
      </c>
      <c r="G135" s="29">
        <f>G143+G147+G154</f>
        <v>0</v>
      </c>
      <c r="H135" s="28">
        <f>H143+H147+H154</f>
        <v>0</v>
      </c>
      <c r="I135" s="28">
        <f>I143+I147+I154</f>
        <v>0</v>
      </c>
      <c r="J135" s="60">
        <f t="shared" si="27"/>
        <v>0</v>
      </c>
      <c r="K135" s="61">
        <f t="shared" si="28"/>
        <v>0</v>
      </c>
      <c r="L135" s="117">
        <f>J135-'Форма 2 ФЦП'!K135</f>
        <v>0</v>
      </c>
      <c r="M135" s="118">
        <f>K135-'Форма 2 ФЦП'!L135</f>
        <v>0</v>
      </c>
    </row>
    <row r="136" spans="1:13" ht="15" customHeight="1" thickBot="1">
      <c r="A136" s="32" t="s">
        <v>6</v>
      </c>
      <c r="B136" s="33" t="s">
        <v>27</v>
      </c>
      <c r="C136" s="34">
        <f>C144+C148+C155</f>
        <v>0</v>
      </c>
      <c r="D136" s="34">
        <f aca="true" t="shared" si="48" ref="D136:I136">D144+D148+D155</f>
        <v>0</v>
      </c>
      <c r="E136" s="34">
        <f t="shared" si="48"/>
        <v>0</v>
      </c>
      <c r="F136" s="35">
        <f t="shared" si="48"/>
        <v>0</v>
      </c>
      <c r="G136" s="35">
        <f t="shared" si="48"/>
        <v>0</v>
      </c>
      <c r="H136" s="34">
        <f t="shared" si="48"/>
        <v>0</v>
      </c>
      <c r="I136" s="34">
        <f t="shared" si="48"/>
        <v>0</v>
      </c>
      <c r="J136" s="60">
        <f aca="true" t="shared" si="49" ref="J136:J199">F136-G136</f>
        <v>0</v>
      </c>
      <c r="K136" s="61">
        <f aca="true" t="shared" si="50" ref="K136:K199">H136-I136</f>
        <v>0</v>
      </c>
      <c r="L136" s="117">
        <f>J136-'Форма 2 ФЦП'!K136</f>
        <v>0</v>
      </c>
      <c r="M136" s="118">
        <f>K136-'Форма 2 ФЦП'!L136</f>
        <v>0</v>
      </c>
    </row>
    <row r="137" spans="1:13" ht="15" customHeight="1" thickTop="1">
      <c r="A137" s="19" t="s">
        <v>7</v>
      </c>
      <c r="B137" s="36" t="s">
        <v>18</v>
      </c>
      <c r="C137" s="21">
        <f>C138+C143+C144</f>
        <v>191296</v>
      </c>
      <c r="D137" s="21">
        <f>D138+D143+D144</f>
        <v>127264</v>
      </c>
      <c r="E137" s="21">
        <f>E138+E143+E144</f>
        <v>127264</v>
      </c>
      <c r="F137" s="22">
        <f>F138+F142+F144-F142</f>
        <v>1</v>
      </c>
      <c r="G137" s="22">
        <f>G138+G142+G144-G142</f>
        <v>1</v>
      </c>
      <c r="H137" s="21">
        <f>H138+H143+H144</f>
        <v>191296</v>
      </c>
      <c r="I137" s="21">
        <f>I138+I143+I144</f>
        <v>191296</v>
      </c>
      <c r="J137" s="60">
        <f t="shared" si="49"/>
        <v>0</v>
      </c>
      <c r="K137" s="61">
        <f t="shared" si="50"/>
        <v>0</v>
      </c>
      <c r="L137" s="117">
        <f>J137-'Форма 2 ФЦП'!K137</f>
        <v>0</v>
      </c>
      <c r="M137" s="118">
        <f>K137-'Форма 2 ФЦП'!L137</f>
        <v>0</v>
      </c>
    </row>
    <row r="138" spans="1:13" ht="15" customHeight="1">
      <c r="A138" s="30" t="s">
        <v>8</v>
      </c>
      <c r="B138" s="31" t="s">
        <v>25</v>
      </c>
      <c r="C138" s="28">
        <f aca="true" t="shared" si="51" ref="C138:I138">C140+C141+C142</f>
        <v>191296</v>
      </c>
      <c r="D138" s="28">
        <f t="shared" si="51"/>
        <v>127264</v>
      </c>
      <c r="E138" s="28">
        <f t="shared" si="51"/>
        <v>127264</v>
      </c>
      <c r="F138" s="29">
        <f t="shared" si="51"/>
        <v>1</v>
      </c>
      <c r="G138" s="29">
        <f t="shared" si="51"/>
        <v>1</v>
      </c>
      <c r="H138" s="28">
        <f t="shared" si="51"/>
        <v>191296</v>
      </c>
      <c r="I138" s="28">
        <f t="shared" si="51"/>
        <v>191296</v>
      </c>
      <c r="J138" s="60">
        <f t="shared" si="49"/>
        <v>0</v>
      </c>
      <c r="K138" s="61">
        <f t="shared" si="50"/>
        <v>0</v>
      </c>
      <c r="L138" s="117">
        <f>J138-'Форма 2 ФЦП'!K138</f>
        <v>0</v>
      </c>
      <c r="M138" s="118">
        <f>K138-'Форма 2 ФЦП'!L138</f>
        <v>0</v>
      </c>
    </row>
    <row r="139" spans="1:13" ht="15" customHeight="1">
      <c r="A139" s="30"/>
      <c r="B139" s="37" t="s">
        <v>1</v>
      </c>
      <c r="C139" s="28"/>
      <c r="D139" s="28"/>
      <c r="E139" s="28"/>
      <c r="F139" s="29"/>
      <c r="G139" s="29"/>
      <c r="H139" s="28"/>
      <c r="I139" s="28"/>
      <c r="J139" s="60">
        <f t="shared" si="49"/>
        <v>0</v>
      </c>
      <c r="K139" s="61">
        <f t="shared" si="50"/>
        <v>0</v>
      </c>
      <c r="L139" s="117">
        <f>J139-'Форма 2 ФЦП'!K139</f>
        <v>0</v>
      </c>
      <c r="M139" s="118">
        <f>K139-'Форма 2 ФЦП'!L139</f>
        <v>0</v>
      </c>
    </row>
    <row r="140" spans="1:13" ht="15" customHeight="1">
      <c r="A140" s="30"/>
      <c r="B140" s="38" t="s">
        <v>2</v>
      </c>
      <c r="C140" s="28">
        <v>191296</v>
      </c>
      <c r="D140" s="28">
        <v>127264</v>
      </c>
      <c r="E140" s="28">
        <v>127264</v>
      </c>
      <c r="F140" s="29">
        <v>1</v>
      </c>
      <c r="G140" s="29">
        <v>1</v>
      </c>
      <c r="H140" s="28">
        <v>191296</v>
      </c>
      <c r="I140" s="28">
        <v>191296</v>
      </c>
      <c r="J140" s="60">
        <f t="shared" si="49"/>
        <v>0</v>
      </c>
      <c r="K140" s="61">
        <f t="shared" si="50"/>
        <v>0</v>
      </c>
      <c r="L140" s="117">
        <f>J140-'Форма 2 ФЦП'!K140</f>
        <v>0</v>
      </c>
      <c r="M140" s="118">
        <f>K140-'Форма 2 ФЦП'!L140</f>
        <v>0</v>
      </c>
    </row>
    <row r="141" spans="1:13" ht="23.25" customHeight="1">
      <c r="A141" s="26"/>
      <c r="B141" s="39" t="s">
        <v>33</v>
      </c>
      <c r="C141" s="28">
        <v>0</v>
      </c>
      <c r="D141" s="28">
        <v>0</v>
      </c>
      <c r="E141" s="28">
        <v>0</v>
      </c>
      <c r="F141" s="29">
        <v>0</v>
      </c>
      <c r="G141" s="29">
        <v>0</v>
      </c>
      <c r="H141" s="28">
        <v>0</v>
      </c>
      <c r="I141" s="28">
        <v>0</v>
      </c>
      <c r="J141" s="60">
        <f t="shared" si="49"/>
        <v>0</v>
      </c>
      <c r="K141" s="61">
        <f t="shared" si="50"/>
        <v>0</v>
      </c>
      <c r="L141" s="117">
        <f>J141-'Форма 2 ФЦП'!K141</f>
        <v>0</v>
      </c>
      <c r="M141" s="118">
        <f>K141-'Форма 2 ФЦП'!L141</f>
        <v>0</v>
      </c>
    </row>
    <row r="142" spans="1:13" ht="15" customHeight="1">
      <c r="A142" s="40"/>
      <c r="B142" s="39" t="s">
        <v>31</v>
      </c>
      <c r="C142" s="28">
        <v>0</v>
      </c>
      <c r="D142" s="28">
        <v>0</v>
      </c>
      <c r="E142" s="28">
        <v>0</v>
      </c>
      <c r="F142" s="123">
        <v>0</v>
      </c>
      <c r="G142" s="123">
        <v>0</v>
      </c>
      <c r="H142" s="28">
        <v>0</v>
      </c>
      <c r="I142" s="28">
        <v>0</v>
      </c>
      <c r="J142" s="60">
        <f t="shared" si="49"/>
        <v>0</v>
      </c>
      <c r="K142" s="61">
        <f t="shared" si="50"/>
        <v>0</v>
      </c>
      <c r="L142" s="117">
        <f>J142-'Форма 2 ФЦП'!K142</f>
        <v>0</v>
      </c>
      <c r="M142" s="118">
        <f>K142-'Форма 2 ФЦП'!L142</f>
        <v>0</v>
      </c>
    </row>
    <row r="143" spans="1:13" ht="22.5" customHeight="1">
      <c r="A143" s="30" t="s">
        <v>9</v>
      </c>
      <c r="B143" s="41" t="s">
        <v>26</v>
      </c>
      <c r="C143" s="28">
        <v>0</v>
      </c>
      <c r="D143" s="28">
        <v>0</v>
      </c>
      <c r="E143" s="28">
        <v>0</v>
      </c>
      <c r="F143" s="124"/>
      <c r="G143" s="124"/>
      <c r="H143" s="28">
        <v>0</v>
      </c>
      <c r="I143" s="28">
        <v>0</v>
      </c>
      <c r="J143" s="60">
        <f t="shared" si="49"/>
        <v>0</v>
      </c>
      <c r="K143" s="61">
        <f t="shared" si="50"/>
        <v>0</v>
      </c>
      <c r="L143" s="117">
        <f>J143-'Форма 2 ФЦП'!K143</f>
        <v>0</v>
      </c>
      <c r="M143" s="118">
        <f>K143-'Форма 2 ФЦП'!L143</f>
        <v>0</v>
      </c>
    </row>
    <row r="144" spans="1:13" ht="15" customHeight="1" thickBot="1">
      <c r="A144" s="32" t="s">
        <v>10</v>
      </c>
      <c r="B144" s="42" t="s">
        <v>27</v>
      </c>
      <c r="C144" s="34">
        <v>0</v>
      </c>
      <c r="D144" s="34">
        <v>0</v>
      </c>
      <c r="E144" s="34">
        <v>0</v>
      </c>
      <c r="F144" s="35">
        <v>0</v>
      </c>
      <c r="G144" s="35">
        <v>0</v>
      </c>
      <c r="H144" s="34">
        <v>0</v>
      </c>
      <c r="I144" s="34">
        <v>0</v>
      </c>
      <c r="J144" s="60">
        <f t="shared" si="49"/>
        <v>0</v>
      </c>
      <c r="K144" s="61">
        <f t="shared" si="50"/>
        <v>0</v>
      </c>
      <c r="L144" s="117">
        <f>J144-'Форма 2 ФЦП'!K144</f>
        <v>0</v>
      </c>
      <c r="M144" s="118">
        <f>K144-'Форма 2 ФЦП'!L144</f>
        <v>0</v>
      </c>
    </row>
    <row r="145" spans="1:13" ht="15" customHeight="1" thickTop="1">
      <c r="A145" s="19">
        <v>3</v>
      </c>
      <c r="B145" s="36" t="s">
        <v>19</v>
      </c>
      <c r="C145" s="21">
        <f aca="true" t="shared" si="52" ref="C145:I145">C146+C147+C148</f>
        <v>0</v>
      </c>
      <c r="D145" s="21">
        <f t="shared" si="52"/>
        <v>0</v>
      </c>
      <c r="E145" s="21">
        <f t="shared" si="52"/>
        <v>0</v>
      </c>
      <c r="F145" s="22">
        <f t="shared" si="52"/>
        <v>0</v>
      </c>
      <c r="G145" s="22">
        <f t="shared" si="52"/>
        <v>0</v>
      </c>
      <c r="H145" s="21">
        <f t="shared" si="52"/>
        <v>0</v>
      </c>
      <c r="I145" s="21">
        <f t="shared" si="52"/>
        <v>0</v>
      </c>
      <c r="J145" s="60">
        <f t="shared" si="49"/>
        <v>0</v>
      </c>
      <c r="K145" s="61">
        <f t="shared" si="50"/>
        <v>0</v>
      </c>
      <c r="L145" s="117">
        <f>J145-'Форма 2 ФЦП'!K145</f>
        <v>0</v>
      </c>
      <c r="M145" s="118">
        <f>K145-'Форма 2 ФЦП'!L145</f>
        <v>0</v>
      </c>
    </row>
    <row r="146" spans="1:13" ht="15" customHeight="1">
      <c r="A146" s="40" t="s">
        <v>11</v>
      </c>
      <c r="B146" s="43" t="s">
        <v>25</v>
      </c>
      <c r="C146" s="28">
        <v>0</v>
      </c>
      <c r="D146" s="28">
        <v>0</v>
      </c>
      <c r="E146" s="28">
        <v>0</v>
      </c>
      <c r="F146" s="29">
        <v>0</v>
      </c>
      <c r="G146" s="29">
        <v>0</v>
      </c>
      <c r="H146" s="28">
        <v>0</v>
      </c>
      <c r="I146" s="28">
        <v>0</v>
      </c>
      <c r="J146" s="60">
        <f t="shared" si="49"/>
        <v>0</v>
      </c>
      <c r="K146" s="61">
        <f t="shared" si="50"/>
        <v>0</v>
      </c>
      <c r="L146" s="117">
        <f>J146-'Форма 2 ФЦП'!K146</f>
        <v>0</v>
      </c>
      <c r="M146" s="118">
        <f>K146-'Форма 2 ФЦП'!L146</f>
        <v>0</v>
      </c>
    </row>
    <row r="147" spans="1:13" ht="24" customHeight="1">
      <c r="A147" s="40" t="s">
        <v>13</v>
      </c>
      <c r="B147" s="43" t="s">
        <v>26</v>
      </c>
      <c r="C147" s="28">
        <v>0</v>
      </c>
      <c r="D147" s="28">
        <v>0</v>
      </c>
      <c r="E147" s="28">
        <v>0</v>
      </c>
      <c r="F147" s="29">
        <v>0</v>
      </c>
      <c r="G147" s="29">
        <v>0</v>
      </c>
      <c r="H147" s="28">
        <v>0</v>
      </c>
      <c r="I147" s="28">
        <v>0</v>
      </c>
      <c r="J147" s="60">
        <f t="shared" si="49"/>
        <v>0</v>
      </c>
      <c r="K147" s="61">
        <f t="shared" si="50"/>
        <v>0</v>
      </c>
      <c r="L147" s="117">
        <f>J147-'Форма 2 ФЦП'!K147</f>
        <v>0</v>
      </c>
      <c r="M147" s="118">
        <f>K147-'Форма 2 ФЦП'!L147</f>
        <v>0</v>
      </c>
    </row>
    <row r="148" spans="1:13" ht="15" customHeight="1" thickBot="1">
      <c r="A148" s="32" t="s">
        <v>12</v>
      </c>
      <c r="B148" s="42" t="s">
        <v>27</v>
      </c>
      <c r="C148" s="34">
        <v>0</v>
      </c>
      <c r="D148" s="34">
        <v>0</v>
      </c>
      <c r="E148" s="34">
        <v>0</v>
      </c>
      <c r="F148" s="35">
        <v>0</v>
      </c>
      <c r="G148" s="35">
        <v>0</v>
      </c>
      <c r="H148" s="34">
        <v>0</v>
      </c>
      <c r="I148" s="34">
        <v>0</v>
      </c>
      <c r="J148" s="60">
        <f t="shared" si="49"/>
        <v>0</v>
      </c>
      <c r="K148" s="61">
        <f t="shared" si="50"/>
        <v>0</v>
      </c>
      <c r="L148" s="117">
        <f>J148-'Форма 2 ФЦП'!K148</f>
        <v>0</v>
      </c>
      <c r="M148" s="118">
        <f>K148-'Форма 2 ФЦП'!L148</f>
        <v>0</v>
      </c>
    </row>
    <row r="149" spans="1:13" ht="15" customHeight="1" thickTop="1">
      <c r="A149" s="19" t="s">
        <v>14</v>
      </c>
      <c r="B149" s="20" t="s">
        <v>20</v>
      </c>
      <c r="C149" s="21">
        <f aca="true" t="shared" si="53" ref="C149:I149">C150+C154+C155</f>
        <v>51671.6</v>
      </c>
      <c r="D149" s="21">
        <f t="shared" si="53"/>
        <v>20701.6</v>
      </c>
      <c r="E149" s="21">
        <f t="shared" si="53"/>
        <v>20701.6</v>
      </c>
      <c r="F149" s="22">
        <f t="shared" si="53"/>
        <v>2</v>
      </c>
      <c r="G149" s="22">
        <f t="shared" si="53"/>
        <v>0</v>
      </c>
      <c r="H149" s="21">
        <f t="shared" si="53"/>
        <v>20701.6</v>
      </c>
      <c r="I149" s="21">
        <f t="shared" si="53"/>
        <v>0</v>
      </c>
      <c r="J149" s="60">
        <f t="shared" si="49"/>
        <v>2</v>
      </c>
      <c r="K149" s="61">
        <f t="shared" si="50"/>
        <v>20701.6</v>
      </c>
      <c r="L149" s="117">
        <f>J149-'Форма 2 ФЦП'!K149</f>
        <v>1</v>
      </c>
      <c r="M149" s="118">
        <f>K149-'Форма 2 ФЦП'!L149</f>
        <v>0</v>
      </c>
    </row>
    <row r="150" spans="1:13" ht="15" customHeight="1">
      <c r="A150" s="30" t="s">
        <v>17</v>
      </c>
      <c r="B150" s="37" t="s">
        <v>25</v>
      </c>
      <c r="C150" s="28">
        <f>C152+C153</f>
        <v>51671.6</v>
      </c>
      <c r="D150" s="28">
        <f aca="true" t="shared" si="54" ref="D150:I150">D152+D153</f>
        <v>20701.6</v>
      </c>
      <c r="E150" s="28">
        <f t="shared" si="54"/>
        <v>20701.6</v>
      </c>
      <c r="F150" s="29">
        <f t="shared" si="54"/>
        <v>2</v>
      </c>
      <c r="G150" s="29">
        <f t="shared" si="54"/>
        <v>0</v>
      </c>
      <c r="H150" s="28">
        <f t="shared" si="54"/>
        <v>20701.6</v>
      </c>
      <c r="I150" s="28">
        <f t="shared" si="54"/>
        <v>0</v>
      </c>
      <c r="J150" s="60">
        <f t="shared" si="49"/>
        <v>2</v>
      </c>
      <c r="K150" s="61">
        <f t="shared" si="50"/>
        <v>20701.6</v>
      </c>
      <c r="L150" s="117">
        <f>J150-'Форма 2 ФЦП'!K150</f>
        <v>1</v>
      </c>
      <c r="M150" s="118">
        <f>K150-'Форма 2 ФЦП'!L150</f>
        <v>0</v>
      </c>
    </row>
    <row r="151" spans="1:13" ht="15" customHeight="1">
      <c r="A151" s="30"/>
      <c r="B151" s="31" t="s">
        <v>1</v>
      </c>
      <c r="C151" s="28"/>
      <c r="D151" s="28"/>
      <c r="E151" s="28"/>
      <c r="F151" s="29"/>
      <c r="G151" s="29"/>
      <c r="H151" s="28"/>
      <c r="I151" s="28"/>
      <c r="J151" s="60">
        <f t="shared" si="49"/>
        <v>0</v>
      </c>
      <c r="K151" s="61">
        <f t="shared" si="50"/>
        <v>0</v>
      </c>
      <c r="L151" s="117">
        <f>J151-'Форма 2 ФЦП'!K151</f>
        <v>0</v>
      </c>
      <c r="M151" s="118">
        <f>K151-'Форма 2 ФЦП'!L151</f>
        <v>0</v>
      </c>
    </row>
    <row r="152" spans="1:13" ht="15" customHeight="1">
      <c r="A152" s="30"/>
      <c r="B152" s="44" t="s">
        <v>24</v>
      </c>
      <c r="C152" s="28">
        <f>30970+20701.6</f>
        <v>51671.6</v>
      </c>
      <c r="D152" s="28">
        <v>20701.6</v>
      </c>
      <c r="E152" s="28">
        <v>20701.6</v>
      </c>
      <c r="F152" s="29">
        <v>2</v>
      </c>
      <c r="G152" s="29">
        <v>0</v>
      </c>
      <c r="H152" s="28">
        <v>20701.6</v>
      </c>
      <c r="I152" s="28">
        <v>0</v>
      </c>
      <c r="J152" s="60">
        <f t="shared" si="49"/>
        <v>2</v>
      </c>
      <c r="K152" s="61">
        <f t="shared" si="50"/>
        <v>20701.6</v>
      </c>
      <c r="L152" s="117">
        <f>J152-'Форма 2 ФЦП'!K152</f>
        <v>1</v>
      </c>
      <c r="M152" s="118">
        <f>K152-'Форма 2 ФЦП'!L152</f>
        <v>0</v>
      </c>
    </row>
    <row r="153" spans="1:13" ht="15" customHeight="1">
      <c r="A153" s="30"/>
      <c r="B153" s="45" t="s">
        <v>32</v>
      </c>
      <c r="C153" s="28">
        <v>0</v>
      </c>
      <c r="D153" s="28">
        <v>0</v>
      </c>
      <c r="E153" s="28">
        <v>0</v>
      </c>
      <c r="F153" s="29">
        <v>0</v>
      </c>
      <c r="G153" s="29">
        <v>0</v>
      </c>
      <c r="H153" s="28">
        <v>0</v>
      </c>
      <c r="I153" s="28">
        <v>0</v>
      </c>
      <c r="J153" s="60">
        <f t="shared" si="49"/>
        <v>0</v>
      </c>
      <c r="K153" s="61">
        <f t="shared" si="50"/>
        <v>0</v>
      </c>
      <c r="L153" s="117">
        <f>J153-'Форма 2 ФЦП'!K153</f>
        <v>0</v>
      </c>
      <c r="M153" s="118">
        <f>K153-'Форма 2 ФЦП'!L153</f>
        <v>0</v>
      </c>
    </row>
    <row r="154" spans="1:13" ht="24.75" customHeight="1">
      <c r="A154" s="50" t="s">
        <v>15</v>
      </c>
      <c r="B154" s="37" t="s">
        <v>26</v>
      </c>
      <c r="C154" s="28">
        <v>0</v>
      </c>
      <c r="D154" s="28">
        <v>0</v>
      </c>
      <c r="E154" s="28">
        <v>0</v>
      </c>
      <c r="F154" s="29">
        <v>0</v>
      </c>
      <c r="G154" s="29">
        <v>0</v>
      </c>
      <c r="H154" s="28">
        <v>0</v>
      </c>
      <c r="I154" s="28">
        <v>0</v>
      </c>
      <c r="J154" s="60">
        <f t="shared" si="49"/>
        <v>0</v>
      </c>
      <c r="K154" s="61">
        <f t="shared" si="50"/>
        <v>0</v>
      </c>
      <c r="L154" s="117">
        <f>J154-'Форма 2 ФЦП'!K154</f>
        <v>0</v>
      </c>
      <c r="M154" s="118">
        <f>K154-'Форма 2 ФЦП'!L154</f>
        <v>0</v>
      </c>
    </row>
    <row r="155" spans="1:13" ht="15" customHeight="1" thickBot="1">
      <c r="A155" s="46" t="s">
        <v>16</v>
      </c>
      <c r="B155" s="47" t="s">
        <v>27</v>
      </c>
      <c r="C155" s="34">
        <v>0</v>
      </c>
      <c r="D155" s="34">
        <v>0</v>
      </c>
      <c r="E155" s="34">
        <v>0</v>
      </c>
      <c r="F155" s="35">
        <v>0</v>
      </c>
      <c r="G155" s="35">
        <v>0</v>
      </c>
      <c r="H155" s="34">
        <v>0</v>
      </c>
      <c r="I155" s="34">
        <v>0</v>
      </c>
      <c r="J155" s="60">
        <f t="shared" si="49"/>
        <v>0</v>
      </c>
      <c r="K155" s="61">
        <f t="shared" si="50"/>
        <v>0</v>
      </c>
      <c r="L155" s="117">
        <f>J155-'Форма 2 ФЦП'!K155</f>
        <v>0</v>
      </c>
      <c r="M155" s="118">
        <f>K155-'Форма 2 ФЦП'!L155</f>
        <v>0</v>
      </c>
    </row>
    <row r="156" spans="1:13" ht="51" customHeight="1" hidden="1">
      <c r="A156" s="14"/>
      <c r="B156" s="15"/>
      <c r="C156" s="16"/>
      <c r="D156" s="16"/>
      <c r="E156" s="16"/>
      <c r="F156" s="17"/>
      <c r="G156" s="17"/>
      <c r="H156" s="16"/>
      <c r="I156" s="16"/>
      <c r="J156" s="60">
        <f t="shared" si="49"/>
        <v>0</v>
      </c>
      <c r="K156" s="61">
        <f t="shared" si="50"/>
        <v>0</v>
      </c>
      <c r="L156" s="117">
        <f>J156-'Форма 2 ФЦП'!K156</f>
        <v>0</v>
      </c>
      <c r="M156" s="118">
        <f>K156-'Форма 2 ФЦП'!L156</f>
        <v>0</v>
      </c>
    </row>
    <row r="157" spans="1:13" ht="46.5" customHeight="1" thickTop="1">
      <c r="A157" s="19" t="s">
        <v>3</v>
      </c>
      <c r="B157" s="48" t="s">
        <v>44</v>
      </c>
      <c r="C157" s="21">
        <f aca="true" t="shared" si="55" ref="C157:I157">C159+C160+C161</f>
        <v>24240712</v>
      </c>
      <c r="D157" s="21">
        <f t="shared" si="55"/>
        <v>1433290.7</v>
      </c>
      <c r="E157" s="21">
        <f t="shared" si="55"/>
        <v>3726128.1</v>
      </c>
      <c r="F157" s="22">
        <f t="shared" si="55"/>
        <v>479</v>
      </c>
      <c r="G157" s="22">
        <f t="shared" si="55"/>
        <v>97</v>
      </c>
      <c r="H157" s="21">
        <f t="shared" si="55"/>
        <v>20116377.1</v>
      </c>
      <c r="I157" s="21">
        <f t="shared" si="55"/>
        <v>898363.6</v>
      </c>
      <c r="J157" s="60">
        <f t="shared" si="49"/>
        <v>382</v>
      </c>
      <c r="K157" s="61">
        <f t="shared" si="50"/>
        <v>19218013.5</v>
      </c>
      <c r="L157" s="117">
        <f>J157-'Форма 2 ФЦП'!K157</f>
        <v>-35</v>
      </c>
      <c r="M157" s="118">
        <f>K157-'Форма 2 ФЦП'!L157</f>
        <v>-1037156.499900002</v>
      </c>
    </row>
    <row r="158" spans="1:13" ht="15" customHeight="1">
      <c r="A158" s="23"/>
      <c r="B158" s="24" t="s">
        <v>1</v>
      </c>
      <c r="C158" s="25"/>
      <c r="D158" s="58"/>
      <c r="E158" s="25"/>
      <c r="F158" s="49"/>
      <c r="G158" s="49"/>
      <c r="H158" s="25"/>
      <c r="I158" s="25"/>
      <c r="J158" s="60">
        <f t="shared" si="49"/>
        <v>0</v>
      </c>
      <c r="K158" s="61">
        <f t="shared" si="50"/>
        <v>0</v>
      </c>
      <c r="L158" s="117">
        <f>J158-'Форма 2 ФЦП'!K158</f>
        <v>0</v>
      </c>
      <c r="M158" s="118">
        <f>K158-'Форма 2 ФЦП'!L158</f>
        <v>0</v>
      </c>
    </row>
    <row r="159" spans="1:13" ht="15" customHeight="1">
      <c r="A159" s="26" t="s">
        <v>4</v>
      </c>
      <c r="B159" s="27" t="s">
        <v>25</v>
      </c>
      <c r="C159" s="28">
        <f>C163+C171+C175</f>
        <v>12130912</v>
      </c>
      <c r="D159" s="28">
        <f aca="true" t="shared" si="56" ref="D159:I159">D163+D171+D175</f>
        <v>775820.7</v>
      </c>
      <c r="E159" s="28">
        <f t="shared" si="56"/>
        <v>3068658.1</v>
      </c>
      <c r="F159" s="29">
        <f t="shared" si="56"/>
        <v>122</v>
      </c>
      <c r="G159" s="29">
        <f t="shared" si="56"/>
        <v>86</v>
      </c>
      <c r="H159" s="28">
        <f t="shared" si="56"/>
        <v>11537780.4</v>
      </c>
      <c r="I159" s="28">
        <f t="shared" si="56"/>
        <v>205942.6</v>
      </c>
      <c r="J159" s="60">
        <f t="shared" si="49"/>
        <v>36</v>
      </c>
      <c r="K159" s="61">
        <f t="shared" si="50"/>
        <v>11331837.8</v>
      </c>
      <c r="L159" s="117">
        <f>J159-'Форма 2 ФЦП'!K159</f>
        <v>-3</v>
      </c>
      <c r="M159" s="118">
        <f>K159-'Форма 2 ФЦП'!L159</f>
        <v>-881316.4998999983</v>
      </c>
    </row>
    <row r="160" spans="1:13" ht="15" customHeight="1">
      <c r="A160" s="30" t="s">
        <v>5</v>
      </c>
      <c r="B160" s="31" t="s">
        <v>26</v>
      </c>
      <c r="C160" s="28">
        <f>C168+C172+C179</f>
        <v>185400</v>
      </c>
      <c r="D160" s="28">
        <f>D168+D172+D179</f>
        <v>0</v>
      </c>
      <c r="E160" s="28">
        <f>E168+E172+E179</f>
        <v>0</v>
      </c>
      <c r="F160" s="29">
        <v>0</v>
      </c>
      <c r="G160" s="29">
        <f>G168+G172+G179</f>
        <v>0</v>
      </c>
      <c r="H160" s="28">
        <f>H168+H172+H179</f>
        <v>0</v>
      </c>
      <c r="I160" s="28">
        <f>I168+I172+I179</f>
        <v>0</v>
      </c>
      <c r="J160" s="60">
        <f t="shared" si="49"/>
        <v>0</v>
      </c>
      <c r="K160" s="61">
        <f t="shared" si="50"/>
        <v>0</v>
      </c>
      <c r="L160" s="117">
        <f>J160-'Форма 2 ФЦП'!K160</f>
        <v>0</v>
      </c>
      <c r="M160" s="118">
        <f>K160-'Форма 2 ФЦП'!L160</f>
        <v>0</v>
      </c>
    </row>
    <row r="161" spans="1:13" ht="15" customHeight="1" thickBot="1">
      <c r="A161" s="32" t="s">
        <v>6</v>
      </c>
      <c r="B161" s="33" t="s">
        <v>27</v>
      </c>
      <c r="C161" s="34">
        <f>C169+C173+C180</f>
        <v>11924400</v>
      </c>
      <c r="D161" s="34">
        <f aca="true" t="shared" si="57" ref="D161:I161">D169+D173+D180</f>
        <v>657470</v>
      </c>
      <c r="E161" s="34">
        <f t="shared" si="57"/>
        <v>657470</v>
      </c>
      <c r="F161" s="35">
        <f t="shared" si="57"/>
        <v>357</v>
      </c>
      <c r="G161" s="35">
        <f t="shared" si="57"/>
        <v>11</v>
      </c>
      <c r="H161" s="34">
        <f t="shared" si="57"/>
        <v>8578596.7</v>
      </c>
      <c r="I161" s="34">
        <f t="shared" si="57"/>
        <v>692421</v>
      </c>
      <c r="J161" s="60">
        <f t="shared" si="49"/>
        <v>346</v>
      </c>
      <c r="K161" s="61">
        <f t="shared" si="50"/>
        <v>7886175.699999999</v>
      </c>
      <c r="L161" s="117">
        <f>J161-'Форма 2 ФЦП'!K161</f>
        <v>-32</v>
      </c>
      <c r="M161" s="118">
        <f>K161-'Форма 2 ФЦП'!L161</f>
        <v>-155840</v>
      </c>
    </row>
    <row r="162" spans="1:13" ht="15" customHeight="1" thickTop="1">
      <c r="A162" s="19" t="s">
        <v>7</v>
      </c>
      <c r="B162" s="36" t="s">
        <v>18</v>
      </c>
      <c r="C162" s="21">
        <f>C163+C168+C169</f>
        <v>24229162</v>
      </c>
      <c r="D162" s="21">
        <f>D163+D168+D169</f>
        <v>1433290.7</v>
      </c>
      <c r="E162" s="21">
        <f>E163+E168+E169</f>
        <v>3726128.1</v>
      </c>
      <c r="F162" s="22">
        <f>F163+F167+F169-F167</f>
        <v>479</v>
      </c>
      <c r="G162" s="22">
        <f>G163+G167+G169-G167</f>
        <v>97</v>
      </c>
      <c r="H162" s="21">
        <f>H163+H168+H169</f>
        <v>20116377.1</v>
      </c>
      <c r="I162" s="21">
        <f>I163+I168+I169</f>
        <v>898363.6</v>
      </c>
      <c r="J162" s="60">
        <f t="shared" si="49"/>
        <v>382</v>
      </c>
      <c r="K162" s="61">
        <f t="shared" si="50"/>
        <v>19218013.5</v>
      </c>
      <c r="L162" s="117">
        <f>J162-'Форма 2 ФЦП'!K162</f>
        <v>-35</v>
      </c>
      <c r="M162" s="118">
        <f>K162-'Форма 2 ФЦП'!L162</f>
        <v>-1037156.499900002</v>
      </c>
    </row>
    <row r="163" spans="1:13" ht="15" customHeight="1">
      <c r="A163" s="30" t="s">
        <v>8</v>
      </c>
      <c r="B163" s="31" t="s">
        <v>25</v>
      </c>
      <c r="C163" s="28">
        <f aca="true" t="shared" si="58" ref="C163:I163">C165+C166+C167</f>
        <v>12119362</v>
      </c>
      <c r="D163" s="28">
        <f t="shared" si="58"/>
        <v>775820.7</v>
      </c>
      <c r="E163" s="28">
        <f t="shared" si="58"/>
        <v>3068658.1</v>
      </c>
      <c r="F163" s="29">
        <f t="shared" si="58"/>
        <v>122</v>
      </c>
      <c r="G163" s="29">
        <f t="shared" si="58"/>
        <v>86</v>
      </c>
      <c r="H163" s="28">
        <f t="shared" si="58"/>
        <v>11537780.4</v>
      </c>
      <c r="I163" s="28">
        <f t="shared" si="58"/>
        <v>205942.6</v>
      </c>
      <c r="J163" s="60">
        <f t="shared" si="49"/>
        <v>36</v>
      </c>
      <c r="K163" s="61">
        <f t="shared" si="50"/>
        <v>11331837.8</v>
      </c>
      <c r="L163" s="117">
        <f>J163-'Форма 2 ФЦП'!K163</f>
        <v>-3</v>
      </c>
      <c r="M163" s="118">
        <f>K163-'Форма 2 ФЦП'!L163</f>
        <v>-881316.4998999983</v>
      </c>
    </row>
    <row r="164" spans="1:13" ht="15" customHeight="1">
      <c r="A164" s="30"/>
      <c r="B164" s="37" t="s">
        <v>1</v>
      </c>
      <c r="C164" s="28"/>
      <c r="D164" s="28"/>
      <c r="E164" s="28"/>
      <c r="F164" s="29"/>
      <c r="G164" s="29"/>
      <c r="H164" s="28"/>
      <c r="I164" s="28"/>
      <c r="J164" s="60">
        <f t="shared" si="49"/>
        <v>0</v>
      </c>
      <c r="K164" s="61">
        <f t="shared" si="50"/>
        <v>0</v>
      </c>
      <c r="L164" s="117">
        <f>J164-'Форма 2 ФЦП'!K164</f>
        <v>0</v>
      </c>
      <c r="M164" s="118">
        <f>K164-'Форма 2 ФЦП'!L164</f>
        <v>0</v>
      </c>
    </row>
    <row r="165" spans="1:13" ht="15" customHeight="1">
      <c r="A165" s="30"/>
      <c r="B165" s="38" t="s">
        <v>2</v>
      </c>
      <c r="C165" s="28">
        <v>12119362</v>
      </c>
      <c r="D165" s="28">
        <v>775820.7</v>
      </c>
      <c r="E165" s="28">
        <v>3068658.1</v>
      </c>
      <c r="F165" s="29">
        <f>3+1+4+20+94</f>
        <v>122</v>
      </c>
      <c r="G165" s="29">
        <f>11+94-19</f>
        <v>86</v>
      </c>
      <c r="H165" s="28">
        <f>2026075.7+20779.4+1056832.1+8425208.1+8885.1</f>
        <v>11537780.4</v>
      </c>
      <c r="I165" s="28">
        <f>8885.1+198857.69-700-1000-20.09-80.1</f>
        <v>205942.6</v>
      </c>
      <c r="J165" s="60">
        <f t="shared" si="49"/>
        <v>36</v>
      </c>
      <c r="K165" s="61">
        <f t="shared" si="50"/>
        <v>11331837.8</v>
      </c>
      <c r="L165" s="117">
        <f>J165-'Форма 2 ФЦП'!K165</f>
        <v>-3</v>
      </c>
      <c r="M165" s="118">
        <f>K165-'Форма 2 ФЦП'!L165</f>
        <v>-881316.4998999983</v>
      </c>
    </row>
    <row r="166" spans="1:13" ht="24.75" customHeight="1">
      <c r="A166" s="26"/>
      <c r="B166" s="39" t="s">
        <v>33</v>
      </c>
      <c r="C166" s="28">
        <v>0</v>
      </c>
      <c r="D166" s="28">
        <v>0</v>
      </c>
      <c r="E166" s="28">
        <v>0</v>
      </c>
      <c r="F166" s="29"/>
      <c r="G166" s="29"/>
      <c r="H166" s="28">
        <v>0</v>
      </c>
      <c r="I166" s="28">
        <v>0</v>
      </c>
      <c r="J166" s="60">
        <f t="shared" si="49"/>
        <v>0</v>
      </c>
      <c r="K166" s="61">
        <f t="shared" si="50"/>
        <v>0</v>
      </c>
      <c r="L166" s="117">
        <f>J166-'Форма 2 ФЦП'!K166</f>
        <v>0</v>
      </c>
      <c r="M166" s="118">
        <f>K166-'Форма 2 ФЦП'!L166</f>
        <v>0</v>
      </c>
    </row>
    <row r="167" spans="1:13" ht="15" customHeight="1">
      <c r="A167" s="40"/>
      <c r="B167" s="39" t="s">
        <v>31</v>
      </c>
      <c r="C167" s="28">
        <v>0</v>
      </c>
      <c r="D167" s="28">
        <v>0</v>
      </c>
      <c r="E167" s="28">
        <v>0</v>
      </c>
      <c r="F167" s="29">
        <v>0</v>
      </c>
      <c r="G167" s="29">
        <v>0</v>
      </c>
      <c r="H167" s="28">
        <v>0</v>
      </c>
      <c r="I167" s="28">
        <v>0</v>
      </c>
      <c r="J167" s="60">
        <f t="shared" si="49"/>
        <v>0</v>
      </c>
      <c r="K167" s="61">
        <f t="shared" si="50"/>
        <v>0</v>
      </c>
      <c r="L167" s="117">
        <f>J167-'Форма 2 ФЦП'!K167</f>
        <v>0</v>
      </c>
      <c r="M167" s="118">
        <f>K167-'Форма 2 ФЦП'!L167</f>
        <v>0</v>
      </c>
    </row>
    <row r="168" spans="1:13" ht="24" customHeight="1">
      <c r="A168" s="30" t="s">
        <v>9</v>
      </c>
      <c r="B168" s="41" t="s">
        <v>26</v>
      </c>
      <c r="C168" s="28">
        <v>185400</v>
      </c>
      <c r="D168" s="28">
        <v>0</v>
      </c>
      <c r="E168" s="28">
        <v>0</v>
      </c>
      <c r="F168" s="29">
        <v>0</v>
      </c>
      <c r="G168" s="29">
        <v>0</v>
      </c>
      <c r="H168" s="28">
        <v>0</v>
      </c>
      <c r="I168" s="28">
        <v>0</v>
      </c>
      <c r="J168" s="60">
        <f t="shared" si="49"/>
        <v>0</v>
      </c>
      <c r="K168" s="61">
        <f t="shared" si="50"/>
        <v>0</v>
      </c>
      <c r="L168" s="117">
        <f>J168-'Форма 2 ФЦП'!K168</f>
        <v>0</v>
      </c>
      <c r="M168" s="118">
        <f>K168-'Форма 2 ФЦП'!L168</f>
        <v>0</v>
      </c>
    </row>
    <row r="169" spans="1:13" ht="15" customHeight="1" thickBot="1">
      <c r="A169" s="32" t="s">
        <v>10</v>
      </c>
      <c r="B169" s="42" t="s">
        <v>27</v>
      </c>
      <c r="C169" s="34">
        <v>11924400</v>
      </c>
      <c r="D169" s="34">
        <v>657470</v>
      </c>
      <c r="E169" s="34">
        <v>657470</v>
      </c>
      <c r="F169" s="35">
        <v>357</v>
      </c>
      <c r="G169" s="35">
        <v>11</v>
      </c>
      <c r="H169" s="34">
        <v>8578596.7</v>
      </c>
      <c r="I169" s="34">
        <v>692421</v>
      </c>
      <c r="J169" s="60">
        <f t="shared" si="49"/>
        <v>346</v>
      </c>
      <c r="K169" s="61">
        <f t="shared" si="50"/>
        <v>7886175.699999999</v>
      </c>
      <c r="L169" s="117">
        <f>J169-'Форма 2 ФЦП'!K169</f>
        <v>-32</v>
      </c>
      <c r="M169" s="118">
        <f>K169-'Форма 2 ФЦП'!L169</f>
        <v>-155840</v>
      </c>
    </row>
    <row r="170" spans="1:13" ht="15" customHeight="1" thickTop="1">
      <c r="A170" s="19">
        <v>3</v>
      </c>
      <c r="B170" s="36" t="s">
        <v>19</v>
      </c>
      <c r="C170" s="21">
        <f aca="true" t="shared" si="59" ref="C170:I170">C171+C172+C173</f>
        <v>11550</v>
      </c>
      <c r="D170" s="21">
        <f t="shared" si="59"/>
        <v>0</v>
      </c>
      <c r="E170" s="21">
        <f t="shared" si="59"/>
        <v>0</v>
      </c>
      <c r="F170" s="22">
        <f t="shared" si="59"/>
        <v>0</v>
      </c>
      <c r="G170" s="22">
        <f t="shared" si="59"/>
        <v>0</v>
      </c>
      <c r="H170" s="21">
        <f t="shared" si="59"/>
        <v>0</v>
      </c>
      <c r="I170" s="21">
        <f t="shared" si="59"/>
        <v>0</v>
      </c>
      <c r="J170" s="60">
        <f t="shared" si="49"/>
        <v>0</v>
      </c>
      <c r="K170" s="61">
        <f t="shared" si="50"/>
        <v>0</v>
      </c>
      <c r="L170" s="117">
        <f>J170-'Форма 2 ФЦП'!K170</f>
        <v>0</v>
      </c>
      <c r="M170" s="118">
        <f>K170-'Форма 2 ФЦП'!L170</f>
        <v>0</v>
      </c>
    </row>
    <row r="171" spans="1:13" ht="15" customHeight="1">
      <c r="A171" s="40" t="s">
        <v>11</v>
      </c>
      <c r="B171" s="43" t="s">
        <v>25</v>
      </c>
      <c r="C171" s="28">
        <v>11550</v>
      </c>
      <c r="D171" s="28">
        <v>0</v>
      </c>
      <c r="E171" s="28">
        <v>0</v>
      </c>
      <c r="F171" s="29">
        <v>0</v>
      </c>
      <c r="G171" s="29">
        <v>0</v>
      </c>
      <c r="H171" s="28">
        <v>0</v>
      </c>
      <c r="I171" s="28">
        <v>0</v>
      </c>
      <c r="J171" s="60">
        <f t="shared" si="49"/>
        <v>0</v>
      </c>
      <c r="K171" s="61">
        <f t="shared" si="50"/>
        <v>0</v>
      </c>
      <c r="L171" s="117">
        <f>J171-'Форма 2 ФЦП'!K171</f>
        <v>0</v>
      </c>
      <c r="M171" s="118">
        <f>K171-'Форма 2 ФЦП'!L171</f>
        <v>0</v>
      </c>
    </row>
    <row r="172" spans="1:13" ht="22.5" customHeight="1">
      <c r="A172" s="40" t="s">
        <v>13</v>
      </c>
      <c r="B172" s="43" t="s">
        <v>26</v>
      </c>
      <c r="C172" s="28">
        <v>0</v>
      </c>
      <c r="D172" s="28">
        <v>0</v>
      </c>
      <c r="E172" s="28">
        <v>0</v>
      </c>
      <c r="F172" s="29">
        <v>0</v>
      </c>
      <c r="G172" s="29">
        <v>0</v>
      </c>
      <c r="H172" s="28">
        <v>0</v>
      </c>
      <c r="I172" s="28">
        <v>0</v>
      </c>
      <c r="J172" s="60">
        <f t="shared" si="49"/>
        <v>0</v>
      </c>
      <c r="K172" s="61">
        <f t="shared" si="50"/>
        <v>0</v>
      </c>
      <c r="L172" s="117">
        <f>J172-'Форма 2 ФЦП'!K172</f>
        <v>0</v>
      </c>
      <c r="M172" s="118">
        <f>K172-'Форма 2 ФЦП'!L172</f>
        <v>0</v>
      </c>
    </row>
    <row r="173" spans="1:13" ht="15" customHeight="1" thickBot="1">
      <c r="A173" s="32" t="s">
        <v>12</v>
      </c>
      <c r="B173" s="42" t="s">
        <v>27</v>
      </c>
      <c r="C173" s="34">
        <v>0</v>
      </c>
      <c r="D173" s="34">
        <v>0</v>
      </c>
      <c r="E173" s="34">
        <v>0</v>
      </c>
      <c r="F173" s="35">
        <v>0</v>
      </c>
      <c r="G173" s="35">
        <v>0</v>
      </c>
      <c r="H173" s="34">
        <v>0</v>
      </c>
      <c r="I173" s="34">
        <v>0</v>
      </c>
      <c r="J173" s="60">
        <f t="shared" si="49"/>
        <v>0</v>
      </c>
      <c r="K173" s="61">
        <f t="shared" si="50"/>
        <v>0</v>
      </c>
      <c r="L173" s="117">
        <f>J173-'Форма 2 ФЦП'!K173</f>
        <v>0</v>
      </c>
      <c r="M173" s="118">
        <f>K173-'Форма 2 ФЦП'!L173</f>
        <v>0</v>
      </c>
    </row>
    <row r="174" spans="1:13" ht="15" customHeight="1" thickTop="1">
      <c r="A174" s="19" t="s">
        <v>14</v>
      </c>
      <c r="B174" s="20" t="s">
        <v>20</v>
      </c>
      <c r="C174" s="21">
        <f aca="true" t="shared" si="60" ref="C174:I174">C175+C179+C180</f>
        <v>0</v>
      </c>
      <c r="D174" s="21">
        <f t="shared" si="60"/>
        <v>0</v>
      </c>
      <c r="E174" s="21">
        <f t="shared" si="60"/>
        <v>0</v>
      </c>
      <c r="F174" s="22">
        <f t="shared" si="60"/>
        <v>0</v>
      </c>
      <c r="G174" s="22">
        <f t="shared" si="60"/>
        <v>0</v>
      </c>
      <c r="H174" s="21">
        <f t="shared" si="60"/>
        <v>0</v>
      </c>
      <c r="I174" s="21">
        <f t="shared" si="60"/>
        <v>0</v>
      </c>
      <c r="J174" s="60">
        <f t="shared" si="49"/>
        <v>0</v>
      </c>
      <c r="K174" s="61">
        <f t="shared" si="50"/>
        <v>0</v>
      </c>
      <c r="L174" s="117">
        <f>J174-'Форма 2 ФЦП'!K174</f>
        <v>0</v>
      </c>
      <c r="M174" s="118">
        <f>K174-'Форма 2 ФЦП'!L174</f>
        <v>0</v>
      </c>
    </row>
    <row r="175" spans="1:13" ht="15" customHeight="1">
      <c r="A175" s="30" t="s">
        <v>17</v>
      </c>
      <c r="B175" s="37" t="s">
        <v>25</v>
      </c>
      <c r="C175" s="28">
        <f>C177+C178</f>
        <v>0</v>
      </c>
      <c r="D175" s="28">
        <f aca="true" t="shared" si="61" ref="D175:I175">D177+D178</f>
        <v>0</v>
      </c>
      <c r="E175" s="28">
        <f t="shared" si="61"/>
        <v>0</v>
      </c>
      <c r="F175" s="29">
        <f t="shared" si="61"/>
        <v>0</v>
      </c>
      <c r="G175" s="29">
        <f t="shared" si="61"/>
        <v>0</v>
      </c>
      <c r="H175" s="28">
        <f t="shared" si="61"/>
        <v>0</v>
      </c>
      <c r="I175" s="28">
        <f t="shared" si="61"/>
        <v>0</v>
      </c>
      <c r="J175" s="60">
        <f t="shared" si="49"/>
        <v>0</v>
      </c>
      <c r="K175" s="61">
        <f t="shared" si="50"/>
        <v>0</v>
      </c>
      <c r="L175" s="117">
        <f>J175-'Форма 2 ФЦП'!K175</f>
        <v>0</v>
      </c>
      <c r="M175" s="118">
        <f>K175-'Форма 2 ФЦП'!L175</f>
        <v>0</v>
      </c>
    </row>
    <row r="176" spans="1:13" ht="15" customHeight="1">
      <c r="A176" s="30"/>
      <c r="B176" s="31" t="s">
        <v>1</v>
      </c>
      <c r="C176" s="28"/>
      <c r="D176" s="28"/>
      <c r="E176" s="28"/>
      <c r="F176" s="29"/>
      <c r="G176" s="29"/>
      <c r="H176" s="28"/>
      <c r="I176" s="28"/>
      <c r="J176" s="60">
        <f t="shared" si="49"/>
        <v>0</v>
      </c>
      <c r="K176" s="61">
        <f t="shared" si="50"/>
        <v>0</v>
      </c>
      <c r="L176" s="117">
        <f>J176-'Форма 2 ФЦП'!K176</f>
        <v>0</v>
      </c>
      <c r="M176" s="118">
        <f>K176-'Форма 2 ФЦП'!L176</f>
        <v>0</v>
      </c>
    </row>
    <row r="177" spans="1:13" ht="15" customHeight="1">
      <c r="A177" s="30"/>
      <c r="B177" s="44" t="s">
        <v>24</v>
      </c>
      <c r="C177" s="28">
        <v>0</v>
      </c>
      <c r="D177" s="28">
        <v>0</v>
      </c>
      <c r="E177" s="28">
        <v>0</v>
      </c>
      <c r="F177" s="29">
        <v>0</v>
      </c>
      <c r="G177" s="29">
        <v>0</v>
      </c>
      <c r="H177" s="28">
        <v>0</v>
      </c>
      <c r="I177" s="28">
        <v>0</v>
      </c>
      <c r="J177" s="60">
        <f t="shared" si="49"/>
        <v>0</v>
      </c>
      <c r="K177" s="61">
        <f t="shared" si="50"/>
        <v>0</v>
      </c>
      <c r="L177" s="117">
        <f>J177-'Форма 2 ФЦП'!K177</f>
        <v>0</v>
      </c>
      <c r="M177" s="118">
        <f>K177-'Форма 2 ФЦП'!L177</f>
        <v>0</v>
      </c>
    </row>
    <row r="178" spans="1:13" ht="15" customHeight="1">
      <c r="A178" s="30"/>
      <c r="B178" s="45" t="s">
        <v>32</v>
      </c>
      <c r="C178" s="28">
        <v>0</v>
      </c>
      <c r="D178" s="28">
        <v>0</v>
      </c>
      <c r="E178" s="28">
        <v>0</v>
      </c>
      <c r="F178" s="29">
        <v>0</v>
      </c>
      <c r="G178" s="29">
        <v>0</v>
      </c>
      <c r="H178" s="28">
        <v>0</v>
      </c>
      <c r="I178" s="28">
        <v>0</v>
      </c>
      <c r="J178" s="60">
        <f t="shared" si="49"/>
        <v>0</v>
      </c>
      <c r="K178" s="61">
        <f t="shared" si="50"/>
        <v>0</v>
      </c>
      <c r="L178" s="117">
        <f>J178-'Форма 2 ФЦП'!K178</f>
        <v>0</v>
      </c>
      <c r="M178" s="118">
        <f>K178-'Форма 2 ФЦП'!L178</f>
        <v>0</v>
      </c>
    </row>
    <row r="179" spans="1:13" ht="25.5" customHeight="1">
      <c r="A179" s="50" t="s">
        <v>15</v>
      </c>
      <c r="B179" s="37" t="s">
        <v>26</v>
      </c>
      <c r="C179" s="28">
        <v>0</v>
      </c>
      <c r="D179" s="28">
        <v>0</v>
      </c>
      <c r="E179" s="28">
        <v>0</v>
      </c>
      <c r="F179" s="29">
        <v>0</v>
      </c>
      <c r="G179" s="29">
        <v>0</v>
      </c>
      <c r="H179" s="28">
        <v>0</v>
      </c>
      <c r="I179" s="28">
        <v>0</v>
      </c>
      <c r="J179" s="60">
        <f t="shared" si="49"/>
        <v>0</v>
      </c>
      <c r="K179" s="61">
        <f t="shared" si="50"/>
        <v>0</v>
      </c>
      <c r="L179" s="117">
        <f>J179-'Форма 2 ФЦП'!K179</f>
        <v>0</v>
      </c>
      <c r="M179" s="118">
        <f>K179-'Форма 2 ФЦП'!L179</f>
        <v>0</v>
      </c>
    </row>
    <row r="180" spans="1:13" ht="15" customHeight="1" thickBot="1">
      <c r="A180" s="46" t="s">
        <v>16</v>
      </c>
      <c r="B180" s="47" t="s">
        <v>27</v>
      </c>
      <c r="C180" s="34">
        <v>0</v>
      </c>
      <c r="D180" s="34">
        <v>0</v>
      </c>
      <c r="E180" s="34">
        <v>0</v>
      </c>
      <c r="F180" s="35">
        <v>0</v>
      </c>
      <c r="G180" s="35">
        <v>0</v>
      </c>
      <c r="H180" s="34">
        <v>0</v>
      </c>
      <c r="I180" s="34">
        <v>0</v>
      </c>
      <c r="J180" s="60">
        <f t="shared" si="49"/>
        <v>0</v>
      </c>
      <c r="K180" s="61">
        <f t="shared" si="50"/>
        <v>0</v>
      </c>
      <c r="L180" s="117">
        <f>J180-'Форма 2 ФЦП'!K180</f>
        <v>0</v>
      </c>
      <c r="M180" s="118">
        <f>K180-'Форма 2 ФЦП'!L180</f>
        <v>0</v>
      </c>
    </row>
    <row r="181" spans="1:13" ht="55.5" customHeight="1" hidden="1">
      <c r="A181" s="14"/>
      <c r="B181" s="15"/>
      <c r="C181" s="16"/>
      <c r="D181" s="16"/>
      <c r="E181" s="16"/>
      <c r="F181" s="17"/>
      <c r="G181" s="17"/>
      <c r="H181" s="16"/>
      <c r="I181" s="16"/>
      <c r="J181" s="60">
        <f t="shared" si="49"/>
        <v>0</v>
      </c>
      <c r="K181" s="61">
        <f t="shared" si="50"/>
        <v>0</v>
      </c>
      <c r="L181" s="117">
        <f>J181-'Форма 2 ФЦП'!K181</f>
        <v>0</v>
      </c>
      <c r="M181" s="118">
        <f>K181-'Форма 2 ФЦП'!L181</f>
        <v>0</v>
      </c>
    </row>
    <row r="182" spans="1:13" ht="82.5" customHeight="1" thickTop="1">
      <c r="A182" s="19" t="s">
        <v>3</v>
      </c>
      <c r="B182" s="48" t="s">
        <v>45</v>
      </c>
      <c r="C182" s="21">
        <f aca="true" t="shared" si="62" ref="C182:H182">C184+C185+C186</f>
        <v>1648609.4000000001</v>
      </c>
      <c r="D182" s="21">
        <f t="shared" si="62"/>
        <v>401931.8</v>
      </c>
      <c r="E182" s="21">
        <f t="shared" si="62"/>
        <v>466677.89999999997</v>
      </c>
      <c r="F182" s="22">
        <f t="shared" si="62"/>
        <v>101</v>
      </c>
      <c r="G182" s="22">
        <f t="shared" si="62"/>
        <v>64</v>
      </c>
      <c r="H182" s="21">
        <f t="shared" si="62"/>
        <v>824961.7</v>
      </c>
      <c r="I182" s="21">
        <f>I184+I185+I186</f>
        <v>91215.8</v>
      </c>
      <c r="J182" s="60">
        <f t="shared" si="49"/>
        <v>37</v>
      </c>
      <c r="K182" s="61">
        <f t="shared" si="50"/>
        <v>733745.8999999999</v>
      </c>
      <c r="L182" s="117">
        <f>J182-'Форма 2 ФЦП'!K182</f>
        <v>0</v>
      </c>
      <c r="M182" s="118">
        <f>K182-'Форма 2 ФЦП'!L182</f>
        <v>2241.899999999907</v>
      </c>
    </row>
    <row r="183" spans="1:13" ht="15" customHeight="1">
      <c r="A183" s="23"/>
      <c r="B183" s="24" t="s">
        <v>1</v>
      </c>
      <c r="C183" s="25"/>
      <c r="D183" s="25"/>
      <c r="E183" s="25"/>
      <c r="F183" s="49"/>
      <c r="G183" s="49"/>
      <c r="H183" s="25"/>
      <c r="I183" s="25"/>
      <c r="J183" s="60">
        <f t="shared" si="49"/>
        <v>0</v>
      </c>
      <c r="K183" s="61">
        <f t="shared" si="50"/>
        <v>0</v>
      </c>
      <c r="L183" s="117">
        <f>J183-'Форма 2 ФЦП'!K183</f>
        <v>0</v>
      </c>
      <c r="M183" s="118">
        <f>K183-'Форма 2 ФЦП'!L183</f>
        <v>0</v>
      </c>
    </row>
    <row r="184" spans="1:13" ht="15" customHeight="1">
      <c r="A184" s="26" t="s">
        <v>4</v>
      </c>
      <c r="B184" s="27" t="s">
        <v>25</v>
      </c>
      <c r="C184" s="28">
        <f aca="true" t="shared" si="63" ref="C184:I184">C188+C196+C200</f>
        <v>1648609.4000000001</v>
      </c>
      <c r="D184" s="28">
        <f t="shared" si="63"/>
        <v>401931.8</v>
      </c>
      <c r="E184" s="28">
        <f t="shared" si="63"/>
        <v>466677.89999999997</v>
      </c>
      <c r="F184" s="29">
        <f t="shared" si="63"/>
        <v>101</v>
      </c>
      <c r="G184" s="29">
        <f t="shared" si="63"/>
        <v>64</v>
      </c>
      <c r="H184" s="28">
        <f t="shared" si="63"/>
        <v>824961.7</v>
      </c>
      <c r="I184" s="28">
        <f t="shared" si="63"/>
        <v>91215.8</v>
      </c>
      <c r="J184" s="60">
        <f t="shared" si="49"/>
        <v>37</v>
      </c>
      <c r="K184" s="61">
        <f t="shared" si="50"/>
        <v>733745.8999999999</v>
      </c>
      <c r="L184" s="117">
        <f>J184-'Форма 2 ФЦП'!K184</f>
        <v>0</v>
      </c>
      <c r="M184" s="118">
        <f>K184-'Форма 2 ФЦП'!L184</f>
        <v>2241.899999999907</v>
      </c>
    </row>
    <row r="185" spans="1:13" ht="15" customHeight="1">
      <c r="A185" s="30" t="s">
        <v>5</v>
      </c>
      <c r="B185" s="31" t="s">
        <v>26</v>
      </c>
      <c r="C185" s="28">
        <f>C193+C197+C204</f>
        <v>0</v>
      </c>
      <c r="D185" s="28">
        <f>D193+D197+D204</f>
        <v>0</v>
      </c>
      <c r="E185" s="28">
        <f>E193+E197+E204</f>
        <v>0</v>
      </c>
      <c r="F185" s="29">
        <v>0</v>
      </c>
      <c r="G185" s="29">
        <f>G193+G197+G204</f>
        <v>0</v>
      </c>
      <c r="H185" s="28">
        <f>H193+H197+H204</f>
        <v>0</v>
      </c>
      <c r="I185" s="28">
        <f>I193+I197+I204</f>
        <v>0</v>
      </c>
      <c r="J185" s="60">
        <f t="shared" si="49"/>
        <v>0</v>
      </c>
      <c r="K185" s="61">
        <f t="shared" si="50"/>
        <v>0</v>
      </c>
      <c r="L185" s="117">
        <f>J185-'Форма 2 ФЦП'!K185</f>
        <v>0</v>
      </c>
      <c r="M185" s="118">
        <f>K185-'Форма 2 ФЦП'!L185</f>
        <v>0</v>
      </c>
    </row>
    <row r="186" spans="1:13" ht="15" customHeight="1" thickBot="1">
      <c r="A186" s="32" t="s">
        <v>6</v>
      </c>
      <c r="B186" s="33" t="s">
        <v>27</v>
      </c>
      <c r="C186" s="34">
        <f>C194+C198+C205</f>
        <v>0</v>
      </c>
      <c r="D186" s="34">
        <f aca="true" t="shared" si="64" ref="D186:I186">D194+D198+D205</f>
        <v>0</v>
      </c>
      <c r="E186" s="34">
        <f t="shared" si="64"/>
        <v>0</v>
      </c>
      <c r="F186" s="35">
        <f t="shared" si="64"/>
        <v>0</v>
      </c>
      <c r="G186" s="35">
        <f t="shared" si="64"/>
        <v>0</v>
      </c>
      <c r="H186" s="34">
        <f t="shared" si="64"/>
        <v>0</v>
      </c>
      <c r="I186" s="34">
        <f t="shared" si="64"/>
        <v>0</v>
      </c>
      <c r="J186" s="60">
        <f t="shared" si="49"/>
        <v>0</v>
      </c>
      <c r="K186" s="61">
        <f t="shared" si="50"/>
        <v>0</v>
      </c>
      <c r="L186" s="117">
        <f>J186-'Форма 2 ФЦП'!K186</f>
        <v>0</v>
      </c>
      <c r="M186" s="118">
        <f>K186-'Форма 2 ФЦП'!L186</f>
        <v>0</v>
      </c>
    </row>
    <row r="187" spans="1:13" ht="15" customHeight="1" thickTop="1">
      <c r="A187" s="19" t="s">
        <v>7</v>
      </c>
      <c r="B187" s="36" t="s">
        <v>18</v>
      </c>
      <c r="C187" s="21">
        <f>C188+C193+C194</f>
        <v>0</v>
      </c>
      <c r="D187" s="21">
        <f>D188+D193+D194</f>
        <v>0</v>
      </c>
      <c r="E187" s="21">
        <f>E188+E193+E194</f>
        <v>0</v>
      </c>
      <c r="F187" s="22">
        <f>F188+F192+F194-F192</f>
        <v>0</v>
      </c>
      <c r="G187" s="22">
        <f>G188+G192+G194-G192</f>
        <v>0</v>
      </c>
      <c r="H187" s="21">
        <f>H188+H193+H194</f>
        <v>0</v>
      </c>
      <c r="I187" s="21">
        <f>I188+I193+I194</f>
        <v>0</v>
      </c>
      <c r="J187" s="60">
        <f t="shared" si="49"/>
        <v>0</v>
      </c>
      <c r="K187" s="61">
        <f t="shared" si="50"/>
        <v>0</v>
      </c>
      <c r="L187" s="117">
        <f>J187-'Форма 2 ФЦП'!K187</f>
        <v>0</v>
      </c>
      <c r="M187" s="118">
        <f>K187-'Форма 2 ФЦП'!L187</f>
        <v>0</v>
      </c>
    </row>
    <row r="188" spans="1:13" ht="15" customHeight="1">
      <c r="A188" s="30" t="s">
        <v>8</v>
      </c>
      <c r="B188" s="31" t="s">
        <v>25</v>
      </c>
      <c r="C188" s="28">
        <f aca="true" t="shared" si="65" ref="C188:I188">C190+C191+C192</f>
        <v>0</v>
      </c>
      <c r="D188" s="28">
        <f t="shared" si="65"/>
        <v>0</v>
      </c>
      <c r="E188" s="28">
        <f t="shared" si="65"/>
        <v>0</v>
      </c>
      <c r="F188" s="29">
        <f t="shared" si="65"/>
        <v>0</v>
      </c>
      <c r="G188" s="29">
        <f t="shared" si="65"/>
        <v>0</v>
      </c>
      <c r="H188" s="28">
        <f t="shared" si="65"/>
        <v>0</v>
      </c>
      <c r="I188" s="28">
        <f t="shared" si="65"/>
        <v>0</v>
      </c>
      <c r="J188" s="60">
        <f t="shared" si="49"/>
        <v>0</v>
      </c>
      <c r="K188" s="61">
        <f t="shared" si="50"/>
        <v>0</v>
      </c>
      <c r="L188" s="117">
        <f>J188-'Форма 2 ФЦП'!K188</f>
        <v>0</v>
      </c>
      <c r="M188" s="118">
        <f>K188-'Форма 2 ФЦП'!L188</f>
        <v>0</v>
      </c>
    </row>
    <row r="189" spans="1:13" ht="15" customHeight="1">
      <c r="A189" s="30"/>
      <c r="B189" s="37" t="s">
        <v>1</v>
      </c>
      <c r="C189" s="28"/>
      <c r="D189" s="28"/>
      <c r="E189" s="28"/>
      <c r="F189" s="29"/>
      <c r="G189" s="29"/>
      <c r="H189" s="28"/>
      <c r="I189" s="28"/>
      <c r="J189" s="60">
        <f t="shared" si="49"/>
        <v>0</v>
      </c>
      <c r="K189" s="61">
        <f t="shared" si="50"/>
        <v>0</v>
      </c>
      <c r="L189" s="117">
        <f>J189-'Форма 2 ФЦП'!K189</f>
        <v>0</v>
      </c>
      <c r="M189" s="118">
        <f>K189-'Форма 2 ФЦП'!L189</f>
        <v>0</v>
      </c>
    </row>
    <row r="190" spans="1:13" ht="15" customHeight="1">
      <c r="A190" s="30"/>
      <c r="B190" s="38" t="s">
        <v>2</v>
      </c>
      <c r="C190" s="28">
        <v>0</v>
      </c>
      <c r="D190" s="28">
        <v>0</v>
      </c>
      <c r="E190" s="28">
        <v>0</v>
      </c>
      <c r="F190" s="29">
        <v>0</v>
      </c>
      <c r="G190" s="29">
        <v>0</v>
      </c>
      <c r="H190" s="28">
        <v>0</v>
      </c>
      <c r="I190" s="28">
        <v>0</v>
      </c>
      <c r="J190" s="60">
        <f t="shared" si="49"/>
        <v>0</v>
      </c>
      <c r="K190" s="61">
        <f t="shared" si="50"/>
        <v>0</v>
      </c>
      <c r="L190" s="117">
        <f>J190-'Форма 2 ФЦП'!K190</f>
        <v>0</v>
      </c>
      <c r="M190" s="118">
        <f>K190-'Форма 2 ФЦП'!L190</f>
        <v>0</v>
      </c>
    </row>
    <row r="191" spans="1:13" ht="23.25" customHeight="1">
      <c r="A191" s="26"/>
      <c r="B191" s="39" t="s">
        <v>33</v>
      </c>
      <c r="C191" s="28">
        <v>0</v>
      </c>
      <c r="D191" s="28">
        <v>0</v>
      </c>
      <c r="E191" s="28">
        <v>0</v>
      </c>
      <c r="F191" s="29">
        <v>0</v>
      </c>
      <c r="G191" s="29">
        <v>0</v>
      </c>
      <c r="H191" s="28">
        <v>0</v>
      </c>
      <c r="I191" s="28">
        <v>0</v>
      </c>
      <c r="J191" s="60">
        <f t="shared" si="49"/>
        <v>0</v>
      </c>
      <c r="K191" s="61">
        <f t="shared" si="50"/>
        <v>0</v>
      </c>
      <c r="L191" s="117">
        <f>J191-'Форма 2 ФЦП'!K191</f>
        <v>0</v>
      </c>
      <c r="M191" s="118">
        <f>K191-'Форма 2 ФЦП'!L191</f>
        <v>0</v>
      </c>
    </row>
    <row r="192" spans="1:13" ht="15" customHeight="1">
      <c r="A192" s="40"/>
      <c r="B192" s="39" t="s">
        <v>31</v>
      </c>
      <c r="C192" s="28">
        <v>0</v>
      </c>
      <c r="D192" s="28">
        <v>0</v>
      </c>
      <c r="E192" s="28">
        <v>0</v>
      </c>
      <c r="F192" s="77">
        <v>0</v>
      </c>
      <c r="G192" s="77">
        <v>0</v>
      </c>
      <c r="H192" s="28">
        <v>0</v>
      </c>
      <c r="I192" s="28">
        <v>0</v>
      </c>
      <c r="J192" s="60">
        <f t="shared" si="49"/>
        <v>0</v>
      </c>
      <c r="K192" s="61">
        <f t="shared" si="50"/>
        <v>0</v>
      </c>
      <c r="L192" s="117">
        <f>J192-'Форма 2 ФЦП'!K192</f>
        <v>0</v>
      </c>
      <c r="M192" s="118">
        <f>K192-'Форма 2 ФЦП'!L192</f>
        <v>0</v>
      </c>
    </row>
    <row r="193" spans="1:13" ht="24" customHeight="1">
      <c r="A193" s="30" t="s">
        <v>9</v>
      </c>
      <c r="B193" s="41" t="s">
        <v>26</v>
      </c>
      <c r="C193" s="28">
        <v>0</v>
      </c>
      <c r="D193" s="28">
        <v>0</v>
      </c>
      <c r="E193" s="28">
        <v>0</v>
      </c>
      <c r="F193" s="77"/>
      <c r="G193" s="77"/>
      <c r="H193" s="28">
        <v>0</v>
      </c>
      <c r="I193" s="28">
        <v>0</v>
      </c>
      <c r="J193" s="60">
        <f t="shared" si="49"/>
        <v>0</v>
      </c>
      <c r="K193" s="61">
        <f t="shared" si="50"/>
        <v>0</v>
      </c>
      <c r="L193" s="117">
        <f>J193-'Форма 2 ФЦП'!K193</f>
        <v>0</v>
      </c>
      <c r="M193" s="118">
        <f>K193-'Форма 2 ФЦП'!L193</f>
        <v>0</v>
      </c>
    </row>
    <row r="194" spans="1:13" ht="15" customHeight="1" thickBot="1">
      <c r="A194" s="32" t="s">
        <v>10</v>
      </c>
      <c r="B194" s="42" t="s">
        <v>27</v>
      </c>
      <c r="C194" s="34">
        <v>0</v>
      </c>
      <c r="D194" s="34">
        <v>0</v>
      </c>
      <c r="E194" s="34">
        <v>0</v>
      </c>
      <c r="F194" s="35">
        <v>0</v>
      </c>
      <c r="G194" s="35">
        <v>0</v>
      </c>
      <c r="H194" s="34">
        <v>0</v>
      </c>
      <c r="I194" s="34">
        <v>0</v>
      </c>
      <c r="J194" s="60">
        <f t="shared" si="49"/>
        <v>0</v>
      </c>
      <c r="K194" s="61">
        <f t="shared" si="50"/>
        <v>0</v>
      </c>
      <c r="L194" s="117">
        <f>J194-'Форма 2 ФЦП'!K194</f>
        <v>0</v>
      </c>
      <c r="M194" s="118">
        <f>K194-'Форма 2 ФЦП'!L194</f>
        <v>0</v>
      </c>
    </row>
    <row r="195" spans="1:13" ht="15" customHeight="1" thickTop="1">
      <c r="A195" s="19">
        <v>3</v>
      </c>
      <c r="B195" s="36" t="s">
        <v>19</v>
      </c>
      <c r="C195" s="21">
        <f aca="true" t="shared" si="66" ref="C195:I195">C196+C197+C198</f>
        <v>229471.1</v>
      </c>
      <c r="D195" s="21">
        <f t="shared" si="66"/>
        <v>37001.8</v>
      </c>
      <c r="E195" s="21">
        <f t="shared" si="66"/>
        <v>37001.8</v>
      </c>
      <c r="F195" s="22">
        <f t="shared" si="66"/>
        <v>15</v>
      </c>
      <c r="G195" s="22">
        <f t="shared" si="66"/>
        <v>2</v>
      </c>
      <c r="H195" s="21">
        <f t="shared" si="66"/>
        <v>201987.3</v>
      </c>
      <c r="I195" s="21">
        <f t="shared" si="66"/>
        <v>38506</v>
      </c>
      <c r="J195" s="60">
        <f t="shared" si="49"/>
        <v>13</v>
      </c>
      <c r="K195" s="61">
        <f t="shared" si="50"/>
        <v>163481.3</v>
      </c>
      <c r="L195" s="117">
        <f>J195-'Форма 2 ФЦП'!K195</f>
        <v>0</v>
      </c>
      <c r="M195" s="118">
        <f>K195-'Форма 2 ФЦП'!L195</f>
        <v>0</v>
      </c>
    </row>
    <row r="196" spans="1:13" ht="15" customHeight="1">
      <c r="A196" s="40" t="s">
        <v>11</v>
      </c>
      <c r="B196" s="43" t="s">
        <v>25</v>
      </c>
      <c r="C196" s="28">
        <v>229471.1</v>
      </c>
      <c r="D196" s="28">
        <v>37001.8</v>
      </c>
      <c r="E196" s="28">
        <v>37001.8</v>
      </c>
      <c r="F196" s="29">
        <v>15</v>
      </c>
      <c r="G196" s="29">
        <v>2</v>
      </c>
      <c r="H196" s="28">
        <v>201987.3</v>
      </c>
      <c r="I196" s="28">
        <v>38506</v>
      </c>
      <c r="J196" s="60">
        <f t="shared" si="49"/>
        <v>13</v>
      </c>
      <c r="K196" s="61">
        <f t="shared" si="50"/>
        <v>163481.3</v>
      </c>
      <c r="L196" s="117">
        <f>J196-'Форма 2 ФЦП'!K196</f>
        <v>0</v>
      </c>
      <c r="M196" s="118">
        <f>K196-'Форма 2 ФЦП'!L196</f>
        <v>0</v>
      </c>
    </row>
    <row r="197" spans="1:13" ht="22.5" customHeight="1">
      <c r="A197" s="40" t="s">
        <v>13</v>
      </c>
      <c r="B197" s="43" t="s">
        <v>26</v>
      </c>
      <c r="C197" s="28">
        <v>0</v>
      </c>
      <c r="D197" s="28">
        <v>0</v>
      </c>
      <c r="E197" s="28">
        <v>0</v>
      </c>
      <c r="F197" s="29">
        <v>0</v>
      </c>
      <c r="G197" s="29">
        <v>0</v>
      </c>
      <c r="H197" s="28">
        <v>0</v>
      </c>
      <c r="I197" s="28">
        <v>0</v>
      </c>
      <c r="J197" s="60">
        <f t="shared" si="49"/>
        <v>0</v>
      </c>
      <c r="K197" s="61">
        <f t="shared" si="50"/>
        <v>0</v>
      </c>
      <c r="L197" s="117">
        <f>J197-'Форма 2 ФЦП'!K197</f>
        <v>0</v>
      </c>
      <c r="M197" s="118">
        <f>K197-'Форма 2 ФЦП'!L197</f>
        <v>0</v>
      </c>
    </row>
    <row r="198" spans="1:13" ht="15" customHeight="1" thickBot="1">
      <c r="A198" s="32" t="s">
        <v>12</v>
      </c>
      <c r="B198" s="42" t="s">
        <v>27</v>
      </c>
      <c r="C198" s="34">
        <v>0</v>
      </c>
      <c r="D198" s="34">
        <v>0</v>
      </c>
      <c r="E198" s="34">
        <v>0</v>
      </c>
      <c r="F198" s="35">
        <v>0</v>
      </c>
      <c r="G198" s="35">
        <v>0</v>
      </c>
      <c r="H198" s="34">
        <v>0</v>
      </c>
      <c r="I198" s="34">
        <v>0</v>
      </c>
      <c r="J198" s="60">
        <f t="shared" si="49"/>
        <v>0</v>
      </c>
      <c r="K198" s="61">
        <f t="shared" si="50"/>
        <v>0</v>
      </c>
      <c r="L198" s="117">
        <f>J198-'Форма 2 ФЦП'!K198</f>
        <v>0</v>
      </c>
      <c r="M198" s="118">
        <f>K198-'Форма 2 ФЦП'!L198</f>
        <v>0</v>
      </c>
    </row>
    <row r="199" spans="1:13" ht="15" customHeight="1" thickTop="1">
      <c r="A199" s="19" t="s">
        <v>14</v>
      </c>
      <c r="B199" s="20" t="s">
        <v>20</v>
      </c>
      <c r="C199" s="21">
        <f aca="true" t="shared" si="67" ref="C199:I199">C200+C204+C205</f>
        <v>1419138.3</v>
      </c>
      <c r="D199" s="21">
        <f t="shared" si="67"/>
        <v>364930</v>
      </c>
      <c r="E199" s="21">
        <f t="shared" si="67"/>
        <v>429676.1</v>
      </c>
      <c r="F199" s="22">
        <f t="shared" si="67"/>
        <v>86</v>
      </c>
      <c r="G199" s="22">
        <f t="shared" si="67"/>
        <v>62</v>
      </c>
      <c r="H199" s="21">
        <f t="shared" si="67"/>
        <v>622974.4</v>
      </c>
      <c r="I199" s="21">
        <f t="shared" si="67"/>
        <v>52709.8</v>
      </c>
      <c r="J199" s="60">
        <f t="shared" si="49"/>
        <v>24</v>
      </c>
      <c r="K199" s="61">
        <f t="shared" si="50"/>
        <v>570264.6</v>
      </c>
      <c r="L199" s="117">
        <f>J199-'Форма 2 ФЦП'!K199</f>
        <v>0</v>
      </c>
      <c r="M199" s="118">
        <f>K199-'Форма 2 ФЦП'!L199</f>
        <v>2241.9000000000233</v>
      </c>
    </row>
    <row r="200" spans="1:13" ht="15" customHeight="1">
      <c r="A200" s="30" t="s">
        <v>17</v>
      </c>
      <c r="B200" s="37" t="s">
        <v>25</v>
      </c>
      <c r="C200" s="28">
        <f>C202+C203</f>
        <v>1419138.3</v>
      </c>
      <c r="D200" s="28">
        <f aca="true" t="shared" si="68" ref="D200:I200">D202+D203</f>
        <v>364930</v>
      </c>
      <c r="E200" s="28">
        <f t="shared" si="68"/>
        <v>429676.1</v>
      </c>
      <c r="F200" s="29">
        <f t="shared" si="68"/>
        <v>86</v>
      </c>
      <c r="G200" s="29">
        <f t="shared" si="68"/>
        <v>62</v>
      </c>
      <c r="H200" s="28">
        <f t="shared" si="68"/>
        <v>622974.4</v>
      </c>
      <c r="I200" s="28">
        <f t="shared" si="68"/>
        <v>52709.8</v>
      </c>
      <c r="J200" s="60">
        <f aca="true" t="shared" si="69" ref="J200:J205">F200-G200</f>
        <v>24</v>
      </c>
      <c r="K200" s="61">
        <f aca="true" t="shared" si="70" ref="K200:K205">H200-I200</f>
        <v>570264.6</v>
      </c>
      <c r="L200" s="117">
        <f>J200-'Форма 2 ФЦП'!K200</f>
        <v>0</v>
      </c>
      <c r="M200" s="118">
        <f>K200-'Форма 2 ФЦП'!L200</f>
        <v>2241.9000000000233</v>
      </c>
    </row>
    <row r="201" spans="1:13" ht="15" customHeight="1">
      <c r="A201" s="30"/>
      <c r="B201" s="31" t="s">
        <v>1</v>
      </c>
      <c r="C201" s="28"/>
      <c r="D201" s="28"/>
      <c r="E201" s="28"/>
      <c r="F201" s="29"/>
      <c r="G201" s="29"/>
      <c r="H201" s="28"/>
      <c r="I201" s="28"/>
      <c r="J201" s="60">
        <f t="shared" si="69"/>
        <v>0</v>
      </c>
      <c r="K201" s="61">
        <f t="shared" si="70"/>
        <v>0</v>
      </c>
      <c r="L201" s="117">
        <f>J201-'Форма 2 ФЦП'!K201</f>
        <v>0</v>
      </c>
      <c r="M201" s="118">
        <f>K201-'Форма 2 ФЦП'!L201</f>
        <v>0</v>
      </c>
    </row>
    <row r="202" spans="1:13" ht="15" customHeight="1">
      <c r="A202" s="30"/>
      <c r="B202" s="44" t="s">
        <v>24</v>
      </c>
      <c r="C202" s="28">
        <v>1419138.3</v>
      </c>
      <c r="D202" s="28">
        <v>364930</v>
      </c>
      <c r="E202" s="28">
        <v>429676.1</v>
      </c>
      <c r="F202" s="29">
        <v>86</v>
      </c>
      <c r="G202" s="29">
        <v>62</v>
      </c>
      <c r="H202" s="28">
        <v>622974.4</v>
      </c>
      <c r="I202" s="28">
        <v>52709.8</v>
      </c>
      <c r="J202" s="60">
        <f t="shared" si="69"/>
        <v>24</v>
      </c>
      <c r="K202" s="61">
        <f t="shared" si="70"/>
        <v>570264.6</v>
      </c>
      <c r="L202" s="117">
        <f>J202-'Форма 2 ФЦП'!K202</f>
        <v>0</v>
      </c>
      <c r="M202" s="118">
        <f>K202-'Форма 2 ФЦП'!L202</f>
        <v>2241.9000000000233</v>
      </c>
    </row>
    <row r="203" spans="1:13" ht="15" customHeight="1">
      <c r="A203" s="30"/>
      <c r="B203" s="45" t="s">
        <v>32</v>
      </c>
      <c r="C203" s="28">
        <v>0</v>
      </c>
      <c r="D203" s="28">
        <v>0</v>
      </c>
      <c r="E203" s="28">
        <v>0</v>
      </c>
      <c r="F203" s="29">
        <v>0</v>
      </c>
      <c r="G203" s="29">
        <v>0</v>
      </c>
      <c r="H203" s="28">
        <v>0</v>
      </c>
      <c r="I203" s="28">
        <v>0</v>
      </c>
      <c r="J203" s="60">
        <f t="shared" si="69"/>
        <v>0</v>
      </c>
      <c r="K203" s="61">
        <f t="shared" si="70"/>
        <v>0</v>
      </c>
      <c r="L203" s="117">
        <f>J203-'Форма 2 ФЦП'!K203</f>
        <v>0</v>
      </c>
      <c r="M203" s="118">
        <f>K203-'Форма 2 ФЦП'!L203</f>
        <v>0</v>
      </c>
    </row>
    <row r="204" spans="1:13" ht="27" customHeight="1">
      <c r="A204" s="50" t="s">
        <v>15</v>
      </c>
      <c r="B204" s="37" t="s">
        <v>26</v>
      </c>
      <c r="C204" s="28">
        <v>0</v>
      </c>
      <c r="D204" s="28">
        <v>0</v>
      </c>
      <c r="E204" s="28">
        <v>0</v>
      </c>
      <c r="F204" s="29">
        <v>0</v>
      </c>
      <c r="G204" s="29">
        <v>0</v>
      </c>
      <c r="H204" s="28">
        <v>0</v>
      </c>
      <c r="I204" s="28">
        <v>0</v>
      </c>
      <c r="J204" s="60">
        <f t="shared" si="69"/>
        <v>0</v>
      </c>
      <c r="K204" s="61">
        <f t="shared" si="70"/>
        <v>0</v>
      </c>
      <c r="L204" s="117">
        <f>J204-'Форма 2 ФЦП'!K204</f>
        <v>0</v>
      </c>
      <c r="M204" s="118">
        <f>K204-'Форма 2 ФЦП'!L204</f>
        <v>0</v>
      </c>
    </row>
    <row r="205" spans="1:13" ht="15" customHeight="1" thickBot="1">
      <c r="A205" s="46" t="s">
        <v>16</v>
      </c>
      <c r="B205" s="47" t="s">
        <v>27</v>
      </c>
      <c r="C205" s="34">
        <v>0</v>
      </c>
      <c r="D205" s="34">
        <v>0</v>
      </c>
      <c r="E205" s="34">
        <v>0</v>
      </c>
      <c r="F205" s="35">
        <v>0</v>
      </c>
      <c r="G205" s="35">
        <v>0</v>
      </c>
      <c r="H205" s="34">
        <v>0</v>
      </c>
      <c r="I205" s="34">
        <v>0</v>
      </c>
      <c r="J205" s="60">
        <f t="shared" si="69"/>
        <v>0</v>
      </c>
      <c r="K205" s="61">
        <f t="shared" si="70"/>
        <v>0</v>
      </c>
      <c r="L205" s="117">
        <f>J205-'Форма 2 ФЦП'!K205</f>
        <v>0</v>
      </c>
      <c r="M205" s="118">
        <f>K205-'Форма 2 ФЦП'!L205</f>
        <v>0</v>
      </c>
    </row>
    <row r="206" spans="1:9" ht="12.75" customHeight="1" thickTop="1">
      <c r="A206" s="122"/>
      <c r="B206" s="122"/>
      <c r="C206" s="122"/>
      <c r="D206" s="122"/>
      <c r="E206" s="122"/>
      <c r="F206" s="122"/>
      <c r="G206" s="122"/>
      <c r="H206" s="122"/>
      <c r="I206" s="122"/>
    </row>
    <row r="207" spans="1:13" s="1" customFormat="1" ht="24" customHeight="1">
      <c r="A207" s="127" t="s">
        <v>46</v>
      </c>
      <c r="B207" s="127"/>
      <c r="C207" s="127"/>
      <c r="D207" s="127"/>
      <c r="E207" s="127"/>
      <c r="F207" s="81"/>
      <c r="G207" s="126" t="s">
        <v>56</v>
      </c>
      <c r="H207" s="126"/>
      <c r="I207" s="126"/>
      <c r="L207" s="119"/>
      <c r="M207" s="119"/>
    </row>
    <row r="208" spans="1:13" s="1" customFormat="1" ht="18" customHeight="1">
      <c r="A208" s="127"/>
      <c r="B208" s="127"/>
      <c r="C208" s="127"/>
      <c r="D208" s="127"/>
      <c r="E208" s="127"/>
      <c r="F208" s="82"/>
      <c r="G208" s="126"/>
      <c r="H208" s="126"/>
      <c r="I208" s="126"/>
      <c r="L208" s="119"/>
      <c r="M208" s="119"/>
    </row>
  </sheetData>
  <sheetProtection/>
  <mergeCells count="18">
    <mergeCell ref="A2:I2"/>
    <mergeCell ref="A3:I3"/>
    <mergeCell ref="A4:A5"/>
    <mergeCell ref="B4:B5"/>
    <mergeCell ref="C4:C5"/>
    <mergeCell ref="D4:D5"/>
    <mergeCell ref="E4:E5"/>
    <mergeCell ref="F4:G4"/>
    <mergeCell ref="H4:I4"/>
    <mergeCell ref="A206:I206"/>
    <mergeCell ref="A207:E208"/>
    <mergeCell ref="G207:I208"/>
    <mergeCell ref="F59:F60"/>
    <mergeCell ref="G59:G60"/>
    <mergeCell ref="F67:F68"/>
    <mergeCell ref="G67:G68"/>
    <mergeCell ref="F142:F143"/>
    <mergeCell ref="G142:G1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Щёголева Ксения Александровна</cp:lastModifiedBy>
  <cp:lastPrinted>2018-10-23T18:38:16Z</cp:lastPrinted>
  <dcterms:created xsi:type="dcterms:W3CDTF">2008-09-17T10:53:36Z</dcterms:created>
  <dcterms:modified xsi:type="dcterms:W3CDTF">2018-10-24T06:59:45Z</dcterms:modified>
  <cp:category/>
  <cp:version/>
  <cp:contentType/>
  <cp:contentStatus/>
</cp:coreProperties>
</file>